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3"/>
  </bookViews>
  <sheets>
    <sheet name="TOTAL" sheetId="1" r:id="rId1"/>
    <sheet name="evaluare" sheetId="2" r:id="rId2"/>
    <sheet name="cal_ISO" sheetId="3" r:id="rId3"/>
    <sheet name="cal_II" sheetId="4" r:id="rId4"/>
  </sheets>
  <externalReferences>
    <externalReference r:id="rId7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3">'cal_II'!$A$1:$E$42</definedName>
    <definedName name="_xlnm.Print_Area" localSheetId="2">'cal_ISO'!$A$1:$F$42</definedName>
    <definedName name="_xlnm.Print_Area" localSheetId="1">'evaluare'!$A$1:$E$43</definedName>
    <definedName name="_xlnm.Print_Area" localSheetId="0">'TOTAL'!$A$1:$F$45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<sst xmlns="http://schemas.openxmlformats.org/spreadsheetml/2006/main" count="184" uniqueCount="69">
  <si>
    <t>Nr.crt.</t>
  </si>
  <si>
    <t>FURNIZOR</t>
  </si>
  <si>
    <t>Fond alocat 1</t>
  </si>
  <si>
    <t>TOTAL</t>
  </si>
  <si>
    <t>VAL.PUNCT=</t>
  </si>
  <si>
    <t>FOND TOTAL ALOCAT LABORATOARE</t>
  </si>
  <si>
    <t>Margareta MIRON</t>
  </si>
  <si>
    <t>3=col.2/total col.2*  total fond 1</t>
  </si>
  <si>
    <t>VALOARE PUNCT</t>
  </si>
  <si>
    <t>ANGELMED SRL</t>
  </si>
  <si>
    <t>CLINICA SANTE SRL</t>
  </si>
  <si>
    <t>HELICOMED SRL</t>
  </si>
  <si>
    <t>LARMED SCM</t>
  </si>
  <si>
    <t>LUMISAN SRL</t>
  </si>
  <si>
    <t>NETCONSULT SRL</t>
  </si>
  <si>
    <t>SYNEVO ROMANIA SRL</t>
  </si>
  <si>
    <t>TRITEST SRL</t>
  </si>
  <si>
    <t>LABORATOARELE BIOCLINICA SRL</t>
  </si>
  <si>
    <t>STEFANIA MEDICAL SRL</t>
  </si>
  <si>
    <t xml:space="preserve"> Fond evaluare(50%)</t>
  </si>
  <si>
    <t>evaluare 50%</t>
  </si>
  <si>
    <t>LABORATOARELE SYNLAB</t>
  </si>
  <si>
    <t>SERVICII DE LABORATOR - CRITERIUL EVALUARE RESURSE</t>
  </si>
  <si>
    <t>SERVICII DE LABORATOR - CRITERIUL MANAGEMENT - ISO</t>
  </si>
  <si>
    <t>FOND cr.calitate a)(50%din 50%)</t>
  </si>
  <si>
    <t>calitate ISO 50 din 50%</t>
  </si>
  <si>
    <t>calitate scheme 50 din 50%</t>
  </si>
  <si>
    <t>SCM ROCONSIMEDICA CLINIC</t>
  </si>
  <si>
    <t xml:space="preserve">Fond alocat </t>
  </si>
  <si>
    <t xml:space="preserve">3=col.2/total col.2* total fond </t>
  </si>
  <si>
    <t xml:space="preserve">3=col.2/total col.2*  total fond </t>
  </si>
  <si>
    <t>BIODEV MEDICAL CENTER SRL</t>
  </si>
  <si>
    <t>C.M. SF. NICOLAE SRL</t>
  </si>
  <si>
    <t>INVESTIGATII MEDICALE PRAXIS SRL</t>
  </si>
  <si>
    <t>LAB. ASOC. NICOLINA</t>
  </si>
  <si>
    <t>LAB.PT.ANALIZE MEDICALE SRL</t>
  </si>
  <si>
    <t>MITROPOLIA MOLDOVEI SI BUCOVINEI</t>
  </si>
  <si>
    <t>SPITALUL CLINIC  DR.C.I.PARHON IASI</t>
  </si>
  <si>
    <t>SPITALUL CLINIC CF IASI</t>
  </si>
  <si>
    <t>SPITALUL CLINIC DE URGENTA PENTRU COPII "SF.MARIA" IASI</t>
  </si>
  <si>
    <t>SPITALUL CLINIC JUDETEAN DE URGENTA "SF. SPIRIDON" IASI</t>
  </si>
  <si>
    <t>SPITALUL MUNICIPAL DE URGENTA PASCANI</t>
  </si>
  <si>
    <t>TOP MEDICAL GRUP SRL</t>
  </si>
  <si>
    <t>TRANSMED EXPERT  SRL</t>
  </si>
  <si>
    <t>SEF SERVICIU EVALUARE CONTRACTARE</t>
  </si>
  <si>
    <t>MEDVERO SRL</t>
  </si>
  <si>
    <t>CENTRUL MEDICAL UNIREA SRL</t>
  </si>
  <si>
    <t>SEF SERVICIU DECONTARE</t>
  </si>
  <si>
    <t>Corina NEAMTIU</t>
  </si>
  <si>
    <t>KARSUS MEDICAL SRL(INTERDENTIS PASCANI)</t>
  </si>
  <si>
    <t>INSTITUTUL REGIONAL DE ONCOLOGIE IASI</t>
  </si>
  <si>
    <t>Observatii</t>
  </si>
  <si>
    <t>(+18 pct - v. Referat Ev.Contractare 180/18.09.2018)</t>
  </si>
  <si>
    <t>BIODEV MEDICAL CENTER SRL - 2 pct.de lucru</t>
  </si>
  <si>
    <t>RECUMEDIS (fost  RED CLINIC )</t>
  </si>
  <si>
    <t>SPITALUL CLINIC DE RECUPERARE</t>
  </si>
  <si>
    <t>INSTITUTUL DE PSIHIATRIE SOCOLA</t>
  </si>
  <si>
    <t>puncte 2021</t>
  </si>
  <si>
    <t>DIF.2021 FATA DE 2020</t>
  </si>
  <si>
    <t>Nr. crt.</t>
  </si>
  <si>
    <t>SC ELYTIS LABORATORY</t>
  </si>
  <si>
    <t xml:space="preserve"> TOTAL CRITERII DE SELECTIE  - SERVICII PARACLINICE DE LABORATOR IULIE - OCTOMBRIE</t>
  </si>
  <si>
    <t>fond alocat 26.07.2021</t>
  </si>
  <si>
    <t>punctaj inițial 26.07.2021</t>
  </si>
  <si>
    <t>PUNCTAJ AN 2020</t>
  </si>
  <si>
    <t>SERVICII DE LABORATOR - CRITERIUL MANAGEMENT -SCHEME TESTARE COMPETENTA  - corectie punctaje</t>
  </si>
  <si>
    <t>fond alocat 09.09.2021</t>
  </si>
  <si>
    <t>09/092021</t>
  </si>
  <si>
    <t>puncte 2021 - corectat 09.09.2021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</si>
</sst>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_);[Red]\(0.00\)"/>
    <numFmt numFmtId="181" formatCode="#,##0.000"/>
    <numFmt numFmtId="182" formatCode="#,##0.0000"/>
    <numFmt numFmtId="183" formatCode="0.0"/>
    <numFmt numFmtId="184" formatCode="0.000"/>
    <numFmt numFmtId="185" formatCode="0.000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6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160">
    <xf numFmtId="0" fontId="0" fillId="0" borderId="0" xfId="0" applyNumberFormat="1" applyBorder="1" applyAlignment="1">
      <alignment/>
    </xf>
    <xf numFmtId="0" fontId="1" fillId="0" borderId="0" xfId="57" applyFont="1" applyFill="1" applyAlignment="1">
      <alignment vertical="center"/>
      <protection/>
    </xf>
    <xf numFmtId="1" fontId="1" fillId="0" borderId="0" xfId="57" applyNumberFormat="1" applyFont="1" applyFill="1" applyAlignment="1">
      <alignment vertical="center"/>
      <protection/>
    </xf>
    <xf numFmtId="4" fontId="1" fillId="0" borderId="0" xfId="57" applyNumberFormat="1" applyFont="1" applyFill="1" applyBorder="1" applyAlignment="1">
      <alignment vertical="center"/>
      <protection/>
    </xf>
    <xf numFmtId="4" fontId="1" fillId="0" borderId="0" xfId="57" applyNumberFormat="1" applyFont="1" applyFill="1" applyAlignment="1">
      <alignment vertical="center"/>
      <protection/>
    </xf>
    <xf numFmtId="4" fontId="1" fillId="0" borderId="1" xfId="57" applyNumberFormat="1" applyFont="1" applyFill="1" applyBorder="1" applyAlignment="1">
      <alignment vertical="center"/>
      <protection/>
    </xf>
    <xf numFmtId="0" fontId="1" fillId="0" borderId="11" xfId="57" applyFont="1" applyFill="1" applyBorder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0" fontId="0" fillId="33" borderId="1" xfId="0" applyNumberFormat="1" applyFont="1" applyFill="1" applyBorder="1" applyAlignment="1">
      <alignment vertical="center" wrapText="1"/>
    </xf>
    <xf numFmtId="0" fontId="1" fillId="0" borderId="1" xfId="57" applyFont="1" applyFill="1" applyBorder="1" applyAlignment="1">
      <alignment vertical="center"/>
      <protection/>
    </xf>
    <xf numFmtId="0" fontId="1" fillId="0" borderId="12" xfId="57" applyFont="1" applyFill="1" applyBorder="1" applyAlignment="1">
      <alignment vertical="center"/>
      <protection/>
    </xf>
    <xf numFmtId="2" fontId="1" fillId="0" borderId="0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33" borderId="0" xfId="57" applyFont="1" applyFill="1" applyAlignment="1">
      <alignment vertical="center"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1" fontId="4" fillId="0" borderId="0" xfId="57" applyNumberFormat="1" applyFont="1" applyFill="1" applyBorder="1" applyAlignment="1">
      <alignment vertical="center" wrapText="1"/>
      <protection/>
    </xf>
    <xf numFmtId="0" fontId="8" fillId="0" borderId="0" xfId="57" applyFont="1" applyFill="1" applyAlignment="1">
      <alignment vertical="center"/>
      <protection/>
    </xf>
    <xf numFmtId="0" fontId="1" fillId="0" borderId="14" xfId="57" applyFont="1" applyFill="1" applyBorder="1" applyAlignment="1">
      <alignment vertical="center"/>
      <protection/>
    </xf>
    <xf numFmtId="4" fontId="1" fillId="0" borderId="14" xfId="57" applyNumberFormat="1" applyFont="1" applyFill="1" applyBorder="1" applyAlignment="1">
      <alignment vertical="center"/>
      <protection/>
    </xf>
    <xf numFmtId="0" fontId="6" fillId="33" borderId="0" xfId="57" applyFont="1" applyFill="1" applyBorder="1" applyAlignment="1">
      <alignment vertical="center"/>
      <protection/>
    </xf>
    <xf numFmtId="0" fontId="9" fillId="33" borderId="0" xfId="57" applyFont="1" applyFill="1" applyAlignment="1">
      <alignment vertical="center"/>
      <protection/>
    </xf>
    <xf numFmtId="1" fontId="7" fillId="0" borderId="15" xfId="57" applyNumberFormat="1" applyFont="1" applyFill="1" applyBorder="1" applyAlignment="1">
      <alignment vertical="center" wrapText="1"/>
      <protection/>
    </xf>
    <xf numFmtId="1" fontId="7" fillId="0" borderId="14" xfId="57" applyNumberFormat="1" applyFont="1" applyFill="1" applyBorder="1" applyAlignment="1">
      <alignment horizontal="center" vertical="center" wrapText="1"/>
      <protection/>
    </xf>
    <xf numFmtId="3" fontId="7" fillId="0" borderId="14" xfId="57" applyNumberFormat="1" applyFont="1" applyFill="1" applyBorder="1" applyAlignment="1">
      <alignment horizontal="center" vertical="center" wrapText="1"/>
      <protection/>
    </xf>
    <xf numFmtId="1" fontId="1" fillId="0" borderId="14" xfId="57" applyNumberFormat="1" applyFont="1" applyFill="1" applyBorder="1" applyAlignment="1">
      <alignment horizontal="center" vertical="center"/>
      <protection/>
    </xf>
    <xf numFmtId="4" fontId="6" fillId="33" borderId="0" xfId="57" applyNumberFormat="1" applyFont="1" applyFill="1" applyBorder="1" applyAlignment="1">
      <alignment vertical="center"/>
      <protection/>
    </xf>
    <xf numFmtId="1" fontId="7" fillId="0" borderId="16" xfId="57" applyNumberFormat="1" applyFont="1" applyFill="1" applyBorder="1" applyAlignment="1">
      <alignment horizontal="center" vertical="center" wrapText="1"/>
      <protection/>
    </xf>
    <xf numFmtId="4" fontId="1" fillId="0" borderId="17" xfId="57" applyNumberFormat="1" applyFont="1" applyFill="1" applyBorder="1" applyAlignment="1">
      <alignment horizontal="center" vertical="center" wrapText="1"/>
      <protection/>
    </xf>
    <xf numFmtId="0" fontId="0" fillId="0" borderId="18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4" fontId="0" fillId="0" borderId="1" xfId="57" applyNumberFormat="1" applyFont="1" applyFill="1" applyBorder="1" applyAlignment="1">
      <alignment vertical="center"/>
      <protection/>
    </xf>
    <xf numFmtId="4" fontId="0" fillId="33" borderId="0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4" fontId="0" fillId="0" borderId="19" xfId="57" applyNumberFormat="1" applyFont="1" applyFill="1" applyBorder="1" applyAlignment="1">
      <alignment vertical="center"/>
      <protection/>
    </xf>
    <xf numFmtId="4" fontId="1" fillId="0" borderId="20" xfId="57" applyNumberFormat="1" applyFont="1" applyFill="1" applyBorder="1" applyAlignment="1">
      <alignment vertical="center"/>
      <protection/>
    </xf>
    <xf numFmtId="4" fontId="0" fillId="0" borderId="20" xfId="57" applyNumberFormat="1" applyFont="1" applyFill="1" applyBorder="1" applyAlignment="1">
      <alignment vertical="center"/>
      <protection/>
    </xf>
    <xf numFmtId="4" fontId="1" fillId="0" borderId="21" xfId="57" applyNumberFormat="1" applyFont="1" applyFill="1" applyBorder="1" applyAlignment="1">
      <alignment vertical="center"/>
      <protection/>
    </xf>
    <xf numFmtId="4" fontId="1" fillId="0" borderId="16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4" fontId="9" fillId="33" borderId="0" xfId="57" applyNumberFormat="1" applyFont="1" applyFill="1" applyAlignment="1">
      <alignment vertical="center"/>
      <protection/>
    </xf>
    <xf numFmtId="4" fontId="0" fillId="33" borderId="0" xfId="57" applyNumberFormat="1" applyFont="1" applyFill="1" applyAlignment="1">
      <alignment vertical="center"/>
      <protection/>
    </xf>
    <xf numFmtId="49" fontId="1" fillId="0" borderId="22" xfId="57" applyNumberFormat="1" applyFont="1" applyFill="1" applyBorder="1" applyAlignment="1">
      <alignment vertical="center"/>
      <protection/>
    </xf>
    <xf numFmtId="49" fontId="1" fillId="0" borderId="23" xfId="57" applyNumberFormat="1" applyFont="1" applyFill="1" applyBorder="1" applyAlignment="1">
      <alignment vertical="center"/>
      <protection/>
    </xf>
    <xf numFmtId="4" fontId="0" fillId="0" borderId="24" xfId="57" applyNumberFormat="1" applyFont="1" applyFill="1" applyBorder="1" applyAlignment="1">
      <alignment horizontal="right" vertical="center"/>
      <protection/>
    </xf>
    <xf numFmtId="4" fontId="14" fillId="0" borderId="1" xfId="57" applyNumberFormat="1" applyFont="1" applyFill="1" applyBorder="1" applyAlignment="1">
      <alignment vertical="center"/>
      <protection/>
    </xf>
    <xf numFmtId="4" fontId="14" fillId="0" borderId="25" xfId="57" applyNumberFormat="1" applyFont="1" applyFill="1" applyBorder="1" applyAlignment="1">
      <alignment vertical="center"/>
      <protection/>
    </xf>
    <xf numFmtId="0" fontId="10" fillId="33" borderId="25" xfId="0" applyNumberFormat="1" applyFont="1" applyFill="1" applyBorder="1" applyAlignment="1">
      <alignment vertical="center" wrapText="1"/>
    </xf>
    <xf numFmtId="0" fontId="10" fillId="33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2" fontId="10" fillId="33" borderId="1" xfId="59" applyNumberFormat="1" applyFont="1" applyFill="1" applyBorder="1" applyAlignment="1">
      <alignment vertical="center" wrapText="1"/>
      <protection/>
    </xf>
    <xf numFmtId="49" fontId="5" fillId="0" borderId="22" xfId="57" applyNumberFormat="1" applyFont="1" applyFill="1" applyBorder="1" applyAlignment="1">
      <alignment horizontal="left" vertical="center" wrapText="1"/>
      <protection/>
    </xf>
    <xf numFmtId="49" fontId="7" fillId="0" borderId="22" xfId="57" applyNumberFormat="1" applyFont="1" applyFill="1" applyBorder="1" applyAlignment="1">
      <alignment horizontal="left" vertical="center" wrapText="1"/>
      <protection/>
    </xf>
    <xf numFmtId="49" fontId="10" fillId="0" borderId="26" xfId="57" applyNumberFormat="1" applyFont="1" applyFill="1" applyBorder="1" applyAlignment="1">
      <alignment vertical="center"/>
      <protection/>
    </xf>
    <xf numFmtId="49" fontId="10" fillId="0" borderId="22" xfId="57" applyNumberFormat="1" applyFont="1" applyFill="1" applyBorder="1" applyAlignment="1">
      <alignment vertical="center" wrapText="1"/>
      <protection/>
    </xf>
    <xf numFmtId="49" fontId="10" fillId="33" borderId="22" xfId="57" applyNumberFormat="1" applyFont="1" applyFill="1" applyBorder="1" applyAlignment="1">
      <alignment vertical="center" wrapText="1"/>
      <protection/>
    </xf>
    <xf numFmtId="49" fontId="10" fillId="0" borderId="22" xfId="57" applyNumberFormat="1" applyFont="1" applyFill="1" applyBorder="1" applyAlignment="1">
      <alignment horizontal="left" vertical="center" wrapText="1"/>
      <protection/>
    </xf>
    <xf numFmtId="4" fontId="1" fillId="0" borderId="27" xfId="57" applyNumberFormat="1" applyFont="1" applyFill="1" applyBorder="1" applyAlignment="1">
      <alignment horizontal="center" vertical="center" wrapText="1"/>
      <protection/>
    </xf>
    <xf numFmtId="1" fontId="1" fillId="0" borderId="16" xfId="57" applyNumberFormat="1" applyFont="1" applyFill="1" applyBorder="1" applyAlignment="1">
      <alignment horizontal="center" vertical="center"/>
      <protection/>
    </xf>
    <xf numFmtId="4" fontId="0" fillId="0" borderId="28" xfId="57" applyNumberFormat="1" applyFont="1" applyFill="1" applyBorder="1" applyAlignment="1">
      <alignment vertical="center"/>
      <protection/>
    </xf>
    <xf numFmtId="4" fontId="0" fillId="0" borderId="29" xfId="57" applyNumberFormat="1" applyFont="1" applyFill="1" applyBorder="1" applyAlignment="1">
      <alignment vertical="center"/>
      <protection/>
    </xf>
    <xf numFmtId="4" fontId="0" fillId="33" borderId="29" xfId="57" applyNumberFormat="1" applyFont="1" applyFill="1" applyBorder="1" applyAlignment="1">
      <alignment vertical="center" wrapText="1"/>
      <protection/>
    </xf>
    <xf numFmtId="4" fontId="1" fillId="0" borderId="29" xfId="57" applyNumberFormat="1" applyFont="1" applyFill="1" applyBorder="1" applyAlignment="1">
      <alignment vertical="center"/>
      <protection/>
    </xf>
    <xf numFmtId="4" fontId="1" fillId="0" borderId="30" xfId="57" applyNumberFormat="1" applyFont="1" applyFill="1" applyBorder="1" applyAlignment="1">
      <alignment vertical="center"/>
      <protection/>
    </xf>
    <xf numFmtId="4" fontId="1" fillId="0" borderId="31" xfId="57" applyNumberFormat="1" applyFont="1" applyFill="1" applyBorder="1" applyAlignment="1">
      <alignment horizontal="center" vertical="center"/>
      <protection/>
    </xf>
    <xf numFmtId="1" fontId="1" fillId="0" borderId="31" xfId="57" applyNumberFormat="1" applyFont="1" applyFill="1" applyBorder="1" applyAlignment="1">
      <alignment horizontal="center" vertical="center" wrapText="1"/>
      <protection/>
    </xf>
    <xf numFmtId="4" fontId="0" fillId="0" borderId="26" xfId="57" applyNumberFormat="1" applyFont="1" applyFill="1" applyBorder="1" applyAlignment="1">
      <alignment vertical="center"/>
      <protection/>
    </xf>
    <xf numFmtId="4" fontId="0" fillId="0" borderId="22" xfId="57" applyNumberFormat="1" applyFont="1" applyFill="1" applyBorder="1" applyAlignment="1">
      <alignment vertical="center"/>
      <protection/>
    </xf>
    <xf numFmtId="4" fontId="1" fillId="0" borderId="23" xfId="57" applyNumberFormat="1" applyFont="1" applyFill="1" applyBorder="1" applyAlignment="1">
      <alignment vertical="center"/>
      <protection/>
    </xf>
    <xf numFmtId="2" fontId="11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12" fillId="0" borderId="0" xfId="57" applyFont="1" applyFill="1" applyAlignment="1">
      <alignment vertical="center"/>
      <protection/>
    </xf>
    <xf numFmtId="2" fontId="11" fillId="0" borderId="0" xfId="0" applyNumberFormat="1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0" fontId="11" fillId="0" borderId="0" xfId="57" applyFont="1" applyFill="1" applyAlignment="1">
      <alignment vertical="center"/>
      <protection/>
    </xf>
    <xf numFmtId="2" fontId="13" fillId="0" borderId="0" xfId="57" applyNumberFormat="1" applyFont="1" applyFill="1" applyAlignment="1">
      <alignment vertical="center"/>
      <protection/>
    </xf>
    <xf numFmtId="4" fontId="13" fillId="0" borderId="0" xfId="57" applyNumberFormat="1" applyFont="1" applyFill="1" applyAlignment="1">
      <alignment vertical="center"/>
      <protection/>
    </xf>
    <xf numFmtId="0" fontId="13" fillId="0" borderId="0" xfId="0" applyNumberFormat="1" applyFont="1" applyFill="1" applyBorder="1" applyAlignment="1">
      <alignment horizontal="right" vertical="center"/>
    </xf>
    <xf numFmtId="0" fontId="1" fillId="0" borderId="17" xfId="57" applyFont="1" applyFill="1" applyBorder="1" applyAlignment="1">
      <alignment horizontal="center" vertical="center"/>
      <protection/>
    </xf>
    <xf numFmtId="4" fontId="1" fillId="0" borderId="27" xfId="57" applyNumberFormat="1" applyFont="1" applyFill="1" applyBorder="1" applyAlignment="1">
      <alignment horizontal="center" vertical="center"/>
      <protection/>
    </xf>
    <xf numFmtId="0" fontId="0" fillId="33" borderId="18" xfId="0" applyNumberFormat="1" applyFont="1" applyFill="1" applyBorder="1" applyAlignment="1">
      <alignment vertical="center"/>
    </xf>
    <xf numFmtId="0" fontId="0" fillId="33" borderId="0" xfId="57" applyFont="1" applyFill="1" applyBorder="1" applyAlignment="1">
      <alignment vertical="center"/>
      <protection/>
    </xf>
    <xf numFmtId="0" fontId="0" fillId="33" borderId="11" xfId="0" applyNumberFormat="1" applyFont="1" applyFill="1" applyBorder="1" applyAlignment="1">
      <alignment vertical="center"/>
    </xf>
    <xf numFmtId="3" fontId="10" fillId="33" borderId="1" xfId="0" applyFont="1" applyFill="1" applyBorder="1" applyAlignment="1">
      <alignment vertical="center" wrapText="1"/>
    </xf>
    <xf numFmtId="0" fontId="1" fillId="0" borderId="1" xfId="57" applyFont="1" applyFill="1" applyBorder="1" applyAlignment="1">
      <alignment vertical="center" wrapText="1"/>
      <protection/>
    </xf>
    <xf numFmtId="2" fontId="1" fillId="0" borderId="1" xfId="57" applyNumberFormat="1" applyFont="1" applyFill="1" applyBorder="1" applyAlignment="1">
      <alignment vertical="center"/>
      <protection/>
    </xf>
    <xf numFmtId="4" fontId="1" fillId="0" borderId="22" xfId="57" applyNumberFormat="1" applyFont="1" applyFill="1" applyBorder="1" applyAlignment="1">
      <alignment vertical="center" wrapText="1"/>
      <protection/>
    </xf>
    <xf numFmtId="2" fontId="1" fillId="0" borderId="12" xfId="57" applyNumberFormat="1" applyFont="1" applyFill="1" applyBorder="1" applyAlignment="1">
      <alignment horizontal="center" vertical="center"/>
      <protection/>
    </xf>
    <xf numFmtId="3" fontId="1" fillId="0" borderId="21" xfId="57" applyNumberFormat="1" applyFont="1" applyFill="1" applyBorder="1" applyAlignment="1">
      <alignment horizontal="center" vertical="center"/>
      <protection/>
    </xf>
    <xf numFmtId="3" fontId="1" fillId="0" borderId="23" xfId="57" applyNumberFormat="1" applyFont="1" applyFill="1" applyBorder="1" applyAlignment="1">
      <alignment horizontal="center" vertical="center"/>
      <protection/>
    </xf>
    <xf numFmtId="2" fontId="1" fillId="0" borderId="0" xfId="0" applyNumberFormat="1" applyFont="1" applyFill="1" applyBorder="1" applyAlignment="1">
      <alignment vertical="center"/>
    </xf>
    <xf numFmtId="2" fontId="7" fillId="0" borderId="0" xfId="57" applyNumberFormat="1" applyFont="1" applyFill="1" applyBorder="1" applyAlignment="1">
      <alignment vertical="center"/>
      <protection/>
    </xf>
    <xf numFmtId="4" fontId="7" fillId="0" borderId="0" xfId="57" applyNumberFormat="1" applyFont="1" applyFill="1" applyBorder="1" applyAlignment="1">
      <alignment vertical="center"/>
      <protection/>
    </xf>
    <xf numFmtId="2" fontId="7" fillId="0" borderId="0" xfId="57" applyNumberFormat="1" applyFont="1" applyFill="1" applyAlignment="1">
      <alignment vertical="center"/>
      <protection/>
    </xf>
    <xf numFmtId="4" fontId="7" fillId="0" borderId="0" xfId="57" applyNumberFormat="1" applyFont="1" applyFill="1" applyAlignment="1">
      <alignment vertical="center"/>
      <protection/>
    </xf>
    <xf numFmtId="0" fontId="11" fillId="0" borderId="0" xfId="0" applyNumberFormat="1" applyFont="1" applyFill="1" applyBorder="1" applyAlignment="1">
      <alignment vertical="center" wrapText="1"/>
    </xf>
    <xf numFmtId="4" fontId="11" fillId="0" borderId="0" xfId="57" applyNumberFormat="1" applyFont="1" applyFill="1" applyAlignment="1">
      <alignment vertical="center"/>
      <protection/>
    </xf>
    <xf numFmtId="4" fontId="0" fillId="0" borderId="25" xfId="57" applyNumberFormat="1" applyFont="1" applyFill="1" applyBorder="1" applyAlignment="1">
      <alignment vertical="center"/>
      <protection/>
    </xf>
    <xf numFmtId="1" fontId="7" fillId="0" borderId="0" xfId="57" applyNumberFormat="1" applyFont="1" applyFill="1" applyAlignment="1">
      <alignment horizontal="center" vertical="center" wrapText="1"/>
      <protection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14" xfId="58" applyNumberFormat="1" applyFont="1" applyFill="1" applyBorder="1" applyAlignment="1">
      <alignment horizontal="center" vertical="center" wrapText="1"/>
      <protection/>
    </xf>
    <xf numFmtId="0" fontId="7" fillId="0" borderId="32" xfId="57" applyFont="1" applyFill="1" applyBorder="1" applyAlignment="1">
      <alignment horizontal="center" vertical="center" wrapText="1"/>
      <protection/>
    </xf>
    <xf numFmtId="0" fontId="1" fillId="0" borderId="17" xfId="58" applyFont="1" applyFill="1" applyBorder="1" applyAlignment="1">
      <alignment horizontal="center" vertical="center"/>
      <protection/>
    </xf>
    <xf numFmtId="4" fontId="1" fillId="0" borderId="17" xfId="57" applyNumberFormat="1" applyFont="1" applyFill="1" applyBorder="1" applyAlignment="1">
      <alignment horizontal="center" vertical="center"/>
      <protection/>
    </xf>
    <xf numFmtId="0" fontId="1" fillId="0" borderId="0" xfId="57" applyFont="1" applyFill="1" applyAlignment="1">
      <alignment horizontal="center" vertical="center"/>
      <protection/>
    </xf>
    <xf numFmtId="0" fontId="0" fillId="33" borderId="25" xfId="0" applyNumberFormat="1" applyFont="1" applyFill="1" applyBorder="1" applyAlignment="1">
      <alignment vertical="center" wrapText="1"/>
    </xf>
    <xf numFmtId="4" fontId="1" fillId="0" borderId="25" xfId="57" applyNumberFormat="1" applyFont="1" applyFill="1" applyBorder="1" applyAlignment="1">
      <alignment vertical="center"/>
      <protection/>
    </xf>
    <xf numFmtId="3" fontId="0" fillId="33" borderId="1" xfId="0" applyFont="1" applyFill="1" applyBorder="1" applyAlignment="1">
      <alignment vertical="center" wrapText="1"/>
    </xf>
    <xf numFmtId="2" fontId="0" fillId="33" borderId="1" xfId="59" applyNumberFormat="1" applyFont="1" applyFill="1" applyBorder="1" applyAlignment="1">
      <alignment vertical="center" wrapText="1"/>
      <protection/>
    </xf>
    <xf numFmtId="0" fontId="1" fillId="0" borderId="15" xfId="57" applyFont="1" applyFill="1" applyBorder="1" applyAlignment="1">
      <alignment vertical="center"/>
      <protection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" fontId="12" fillId="0" borderId="0" xfId="57" applyNumberFormat="1" applyFont="1" applyFill="1" applyAlignment="1">
      <alignment vertical="center"/>
      <protection/>
    </xf>
    <xf numFmtId="4" fontId="0" fillId="0" borderId="19" xfId="57" applyNumberFormat="1" applyFont="1" applyFill="1" applyBorder="1" applyAlignment="1">
      <alignment horizontal="right" vertical="center"/>
      <protection/>
    </xf>
    <xf numFmtId="4" fontId="0" fillId="0" borderId="20" xfId="57" applyNumberFormat="1" applyFont="1" applyFill="1" applyBorder="1" applyAlignment="1">
      <alignment horizontal="right" vertical="center"/>
      <protection/>
    </xf>
    <xf numFmtId="4" fontId="1" fillId="0" borderId="1" xfId="57" applyNumberFormat="1" applyFont="1" applyFill="1" applyBorder="1" applyAlignment="1">
      <alignment horizontal="right" vertical="center"/>
      <protection/>
    </xf>
    <xf numFmtId="1" fontId="1" fillId="0" borderId="15" xfId="57" applyNumberFormat="1" applyFont="1" applyFill="1" applyBorder="1" applyAlignment="1">
      <alignment horizontal="center" vertical="center"/>
      <protection/>
    </xf>
    <xf numFmtId="0" fontId="0" fillId="0" borderId="11" xfId="0" applyNumberFormat="1" applyFont="1" applyFill="1" applyBorder="1" applyAlignment="1">
      <alignment vertical="center" wrapText="1"/>
    </xf>
    <xf numFmtId="4" fontId="1" fillId="34" borderId="12" xfId="57" applyNumberFormat="1" applyFont="1" applyFill="1" applyBorder="1" applyAlignment="1">
      <alignment horizontal="center" vertical="center"/>
      <protection/>
    </xf>
    <xf numFmtId="4" fontId="0" fillId="33" borderId="1" xfId="57" applyNumberFormat="1" applyFont="1" applyFill="1" applyBorder="1" applyAlignment="1">
      <alignment vertical="center"/>
      <protection/>
    </xf>
    <xf numFmtId="3" fontId="13" fillId="0" borderId="0" xfId="57" applyNumberFormat="1" applyFont="1" applyFill="1" applyAlignment="1">
      <alignment horizontal="center" vertical="center"/>
      <protection/>
    </xf>
    <xf numFmtId="3" fontId="1" fillId="0" borderId="0" xfId="57" applyNumberFormat="1" applyFont="1" applyFill="1" applyAlignment="1">
      <alignment horizontal="center" vertical="center"/>
      <protection/>
    </xf>
    <xf numFmtId="0" fontId="7" fillId="0" borderId="1" xfId="57" applyFont="1" applyFill="1" applyBorder="1" applyAlignment="1">
      <alignment horizontal="center" vertical="center" wrapText="1"/>
      <protection/>
    </xf>
    <xf numFmtId="0" fontId="1" fillId="0" borderId="1" xfId="57" applyFont="1" applyFill="1" applyBorder="1" applyAlignment="1">
      <alignment horizontal="center" vertical="center"/>
      <protection/>
    </xf>
    <xf numFmtId="4" fontId="1" fillId="0" borderId="1" xfId="57" applyNumberFormat="1" applyFont="1" applyFill="1" applyBorder="1" applyAlignment="1">
      <alignment horizontal="center" vertical="center" wrapText="1"/>
      <protection/>
    </xf>
    <xf numFmtId="4" fontId="1" fillId="0" borderId="1" xfId="57" applyNumberFormat="1" applyFont="1" applyFill="1" applyBorder="1" applyAlignment="1">
      <alignment horizontal="center" vertical="center"/>
      <protection/>
    </xf>
    <xf numFmtId="1" fontId="7" fillId="0" borderId="1" xfId="57" applyNumberFormat="1" applyFont="1" applyFill="1" applyBorder="1" applyAlignment="1">
      <alignment horizontal="center" vertical="center" wrapText="1"/>
      <protection/>
    </xf>
    <xf numFmtId="3" fontId="1" fillId="0" borderId="1" xfId="57" applyNumberFormat="1" applyFont="1" applyFill="1" applyBorder="1" applyAlignment="1">
      <alignment horizontal="center" vertical="center" wrapText="1"/>
      <protection/>
    </xf>
    <xf numFmtId="1" fontId="1" fillId="0" borderId="1" xfId="57" applyNumberFormat="1" applyFont="1" applyFill="1" applyBorder="1" applyAlignment="1">
      <alignment horizontal="center" vertical="center" wrapText="1"/>
      <protection/>
    </xf>
    <xf numFmtId="1" fontId="1" fillId="0" borderId="1" xfId="57" applyNumberFormat="1" applyFont="1" applyFill="1" applyBorder="1" applyAlignment="1">
      <alignment horizontal="center" vertical="center"/>
      <protection/>
    </xf>
    <xf numFmtId="3" fontId="1" fillId="0" borderId="1" xfId="57" applyNumberFormat="1" applyFont="1" applyFill="1" applyBorder="1" applyAlignment="1">
      <alignment horizontal="center" vertical="center"/>
      <protection/>
    </xf>
    <xf numFmtId="1" fontId="1" fillId="0" borderId="1" xfId="57" applyNumberFormat="1" applyFont="1" applyFill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/>
    </xf>
    <xf numFmtId="49" fontId="10" fillId="0" borderId="1" xfId="57" applyNumberFormat="1" applyFont="1" applyFill="1" applyBorder="1" applyAlignment="1">
      <alignment vertical="center"/>
      <protection/>
    </xf>
    <xf numFmtId="40" fontId="0" fillId="0" borderId="1" xfId="57" applyNumberFormat="1" applyFont="1" applyFill="1" applyBorder="1" applyAlignment="1">
      <alignment vertical="center"/>
      <protection/>
    </xf>
    <xf numFmtId="0" fontId="0" fillId="0" borderId="1" xfId="57" applyFont="1" applyFill="1" applyBorder="1" applyAlignment="1">
      <alignment vertical="center"/>
      <protection/>
    </xf>
    <xf numFmtId="4" fontId="0" fillId="34" borderId="1" xfId="57" applyNumberFormat="1" applyFont="1" applyFill="1" applyBorder="1" applyAlignment="1">
      <alignment vertical="center"/>
      <protection/>
    </xf>
    <xf numFmtId="49" fontId="10" fillId="0" borderId="1" xfId="57" applyNumberFormat="1" applyFont="1" applyFill="1" applyBorder="1" applyAlignment="1">
      <alignment vertical="center" wrapText="1"/>
      <protection/>
    </xf>
    <xf numFmtId="0" fontId="0" fillId="33" borderId="1" xfId="57" applyFont="1" applyFill="1" applyBorder="1" applyAlignment="1">
      <alignment vertical="center"/>
      <protection/>
    </xf>
    <xf numFmtId="3" fontId="1" fillId="33" borderId="1" xfId="57" applyNumberFormat="1" applyFont="1" applyFill="1" applyBorder="1" applyAlignment="1">
      <alignment horizontal="center" vertical="center"/>
      <protection/>
    </xf>
    <xf numFmtId="3" fontId="0" fillId="0" borderId="1" xfId="57" applyNumberFormat="1" applyFont="1" applyFill="1" applyBorder="1" applyAlignment="1">
      <alignment vertical="center"/>
      <protection/>
    </xf>
    <xf numFmtId="3" fontId="1" fillId="34" borderId="1" xfId="57" applyNumberFormat="1" applyFont="1" applyFill="1" applyBorder="1" applyAlignment="1">
      <alignment vertical="center"/>
      <protection/>
    </xf>
    <xf numFmtId="0" fontId="1" fillId="0" borderId="0" xfId="57" applyFont="1" applyFill="1" applyAlignment="1">
      <alignment horizontal="center" wrapText="1"/>
      <protection/>
    </xf>
    <xf numFmtId="0" fontId="0" fillId="0" borderId="0" xfId="0" applyNumberFormat="1" applyFont="1" applyBorder="1" applyAlignment="1">
      <alignment horizontal="center" wrapText="1"/>
    </xf>
    <xf numFmtId="0" fontId="0" fillId="0" borderId="0" xfId="57" applyFont="1" applyFill="1" applyAlignment="1">
      <alignment horizontal="center" wrapText="1"/>
      <protection/>
    </xf>
    <xf numFmtId="4" fontId="0" fillId="0" borderId="0" xfId="0" applyNumberFormat="1" applyFont="1" applyBorder="1" applyAlignment="1">
      <alignment horizontal="center" wrapText="1"/>
    </xf>
    <xf numFmtId="14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4" fontId="1" fillId="0" borderId="26" xfId="57" applyNumberFormat="1" applyFont="1" applyFill="1" applyBorder="1" applyAlignment="1">
      <alignment horizontal="center" vertical="center"/>
      <protection/>
    </xf>
    <xf numFmtId="4" fontId="1" fillId="0" borderId="23" xfId="57" applyNumberFormat="1" applyFont="1" applyFill="1" applyBorder="1" applyAlignment="1">
      <alignment horizontal="center" vertical="center"/>
      <protection/>
    </xf>
    <xf numFmtId="2" fontId="11" fillId="0" borderId="0" xfId="57" applyNumberFormat="1" applyFont="1" applyFill="1" applyAlignment="1">
      <alignment horizontal="center" vertical="center" wrapText="1"/>
      <protection/>
    </xf>
    <xf numFmtId="4" fontId="1" fillId="0" borderId="33" xfId="57" applyNumberFormat="1" applyFont="1" applyFill="1" applyBorder="1" applyAlignment="1">
      <alignment horizontal="center" vertical="center"/>
      <protection/>
    </xf>
    <xf numFmtId="4" fontId="1" fillId="0" borderId="34" xfId="57" applyNumberFormat="1" applyFont="1" applyFill="1" applyBorder="1" applyAlignment="1">
      <alignment horizontal="center" vertical="center"/>
      <protection/>
    </xf>
    <xf numFmtId="4" fontId="1" fillId="0" borderId="35" xfId="57" applyNumberFormat="1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horizontal="center" vertical="center" wrapText="1"/>
      <protection/>
    </xf>
    <xf numFmtId="4" fontId="1" fillId="0" borderId="1" xfId="57" applyNumberFormat="1" applyFont="1" applyFill="1" applyBorder="1" applyAlignment="1">
      <alignment horizontal="center" vertical="center"/>
      <protection/>
    </xf>
    <xf numFmtId="3" fontId="1" fillId="35" borderId="1" xfId="57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rmal_all--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3.421875" style="73" customWidth="1"/>
    <col min="2" max="2" width="43.8515625" style="73" customWidth="1"/>
    <col min="3" max="3" width="15.00390625" style="98" customWidth="1"/>
    <col min="4" max="4" width="16.28125" style="114" customWidth="1"/>
    <col min="5" max="5" width="15.28125" style="114" customWidth="1"/>
    <col min="6" max="6" width="16.140625" style="114" customWidth="1"/>
    <col min="7" max="16384" width="9.140625" style="73" customWidth="1"/>
  </cols>
  <sheetData>
    <row r="1" spans="1:6" ht="24.75" customHeight="1">
      <c r="A1" s="150" t="s">
        <v>61</v>
      </c>
      <c r="B1" s="150"/>
      <c r="C1" s="150"/>
      <c r="D1" s="150"/>
      <c r="E1" s="150"/>
      <c r="F1" s="150"/>
    </row>
    <row r="2" spans="1:6" ht="15.75" customHeight="1">
      <c r="A2" s="71"/>
      <c r="B2" s="72"/>
      <c r="C2" s="97"/>
      <c r="D2" s="72"/>
      <c r="E2" s="74"/>
      <c r="F2" s="75"/>
    </row>
    <row r="3" spans="1:5" s="13" customFormat="1" ht="18" customHeight="1" thickBot="1">
      <c r="A3" s="148" t="s">
        <v>67</v>
      </c>
      <c r="B3" s="149"/>
      <c r="C3" s="1"/>
      <c r="D3" s="41"/>
      <c r="E3" s="41"/>
    </row>
    <row r="4" spans="1:6" s="106" customFormat="1" ht="54" customHeight="1" thickBot="1">
      <c r="A4" s="103" t="s">
        <v>0</v>
      </c>
      <c r="B4" s="104" t="s">
        <v>1</v>
      </c>
      <c r="C4" s="105" t="s">
        <v>3</v>
      </c>
      <c r="D4" s="105" t="s">
        <v>20</v>
      </c>
      <c r="E4" s="30" t="s">
        <v>25</v>
      </c>
      <c r="F4" s="59" t="s">
        <v>26</v>
      </c>
    </row>
    <row r="5" spans="1:6" s="100" customFormat="1" ht="25.5" customHeight="1" thickBot="1">
      <c r="A5" s="101">
        <v>0</v>
      </c>
      <c r="B5" s="102">
        <v>1</v>
      </c>
      <c r="C5" s="25">
        <v>2</v>
      </c>
      <c r="D5" s="25">
        <v>3</v>
      </c>
      <c r="E5" s="25">
        <v>4</v>
      </c>
      <c r="F5" s="29">
        <v>5</v>
      </c>
    </row>
    <row r="6" spans="1:6" s="13" customFormat="1" ht="12.75">
      <c r="A6" s="31">
        <v>1</v>
      </c>
      <c r="B6" s="107" t="s">
        <v>9</v>
      </c>
      <c r="C6" s="108">
        <f>SUM(D6:F6)</f>
        <v>152838.36</v>
      </c>
      <c r="D6" s="99">
        <f>evaluare!D6</f>
        <v>69740.37</v>
      </c>
      <c r="E6" s="99">
        <f>cal_ISO!D6</f>
        <v>44013.61</v>
      </c>
      <c r="F6" s="36">
        <f>cal_II!D6</f>
        <v>39084.38</v>
      </c>
    </row>
    <row r="7" spans="1:6" s="14" customFormat="1" ht="12.75">
      <c r="A7" s="84">
        <f>A6+1</f>
        <v>2</v>
      </c>
      <c r="B7" s="9" t="s">
        <v>31</v>
      </c>
      <c r="C7" s="5">
        <f aca="true" t="shared" si="0" ref="C7:C38">SUM(D7:F7)</f>
        <v>326789.19999999995</v>
      </c>
      <c r="D7" s="33">
        <f>evaluare!D7</f>
        <v>102214.72</v>
      </c>
      <c r="E7" s="33">
        <f>cal_ISO!D7</f>
        <v>99107.58</v>
      </c>
      <c r="F7" s="38">
        <f>cal_II!D7</f>
        <v>125466.9</v>
      </c>
    </row>
    <row r="8" spans="1:6" s="14" customFormat="1" ht="12.75">
      <c r="A8" s="84">
        <f aca="true" t="shared" si="1" ref="A8:A38">A7+1</f>
        <v>3</v>
      </c>
      <c r="B8" s="9" t="s">
        <v>32</v>
      </c>
      <c r="C8" s="5">
        <f t="shared" si="0"/>
        <v>102554.19</v>
      </c>
      <c r="D8" s="33">
        <f>evaluare!D8</f>
        <v>63188.35</v>
      </c>
      <c r="E8" s="33">
        <f>cal_ISO!D8</f>
        <v>18467.25</v>
      </c>
      <c r="F8" s="38">
        <f>cal_II!D8</f>
        <v>20898.59</v>
      </c>
    </row>
    <row r="9" spans="1:6" s="14" customFormat="1" ht="12.75">
      <c r="A9" s="84">
        <f t="shared" si="1"/>
        <v>4</v>
      </c>
      <c r="B9" s="9" t="s">
        <v>10</v>
      </c>
      <c r="C9" s="5">
        <f>SUM(D9:F9)</f>
        <v>202204.99</v>
      </c>
      <c r="D9" s="33">
        <f>evaluare!D9</f>
        <v>105454.23</v>
      </c>
      <c r="E9" s="33">
        <f>cal_ISO!D9</f>
        <v>47091.49</v>
      </c>
      <c r="F9" s="38">
        <f>cal_II!D9</f>
        <v>49659.27</v>
      </c>
    </row>
    <row r="10" spans="1:6" s="14" customFormat="1" ht="12.75">
      <c r="A10" s="84">
        <f t="shared" si="1"/>
        <v>5</v>
      </c>
      <c r="B10" s="9" t="s">
        <v>11</v>
      </c>
      <c r="C10" s="5">
        <f t="shared" si="0"/>
        <v>123470.18000000001</v>
      </c>
      <c r="D10" s="33">
        <f>evaluare!D10</f>
        <v>60625.77</v>
      </c>
      <c r="E10" s="33">
        <f>cal_ISO!D10</f>
        <v>37550.08</v>
      </c>
      <c r="F10" s="38">
        <f>cal_II!D10</f>
        <v>25294.33</v>
      </c>
    </row>
    <row r="11" spans="1:6" s="14" customFormat="1" ht="12.75">
      <c r="A11" s="84">
        <f t="shared" si="1"/>
        <v>6</v>
      </c>
      <c r="B11" s="109" t="s">
        <v>56</v>
      </c>
      <c r="C11" s="5">
        <f>SUM(D11:F11)</f>
        <v>107161.36</v>
      </c>
      <c r="D11" s="33">
        <f>evaluare!D11</f>
        <v>55578.13</v>
      </c>
      <c r="E11" s="33">
        <f>cal_ISO!D11</f>
        <v>31086.54</v>
      </c>
      <c r="F11" s="38">
        <f>cal_II!D11</f>
        <v>20496.69</v>
      </c>
    </row>
    <row r="12" spans="1:6" s="13" customFormat="1" ht="12.75">
      <c r="A12" s="84">
        <f t="shared" si="1"/>
        <v>7</v>
      </c>
      <c r="B12" s="110" t="s">
        <v>50</v>
      </c>
      <c r="C12" s="5">
        <f>SUM(D12:F12)</f>
        <v>226722.96000000002</v>
      </c>
      <c r="D12" s="33">
        <f>evaluare!D12</f>
        <v>155413.25</v>
      </c>
      <c r="E12" s="33">
        <f>cal_ISO!D12</f>
        <v>38781.23</v>
      </c>
      <c r="F12" s="38">
        <f>cal_II!D12</f>
        <v>32528.48</v>
      </c>
    </row>
    <row r="13" spans="1:6" s="14" customFormat="1" ht="12.75">
      <c r="A13" s="84">
        <f t="shared" si="1"/>
        <v>8</v>
      </c>
      <c r="B13" s="9" t="s">
        <v>33</v>
      </c>
      <c r="C13" s="5">
        <f t="shared" si="0"/>
        <v>420318.79</v>
      </c>
      <c r="D13" s="33">
        <f>evaluare!D13</f>
        <v>304854.06</v>
      </c>
      <c r="E13" s="33">
        <f>cal_ISO!D13</f>
        <v>49553.79</v>
      </c>
      <c r="F13" s="38">
        <f>cal_II!D13</f>
        <v>65910.94</v>
      </c>
    </row>
    <row r="14" spans="1:6" s="14" customFormat="1" ht="12.75">
      <c r="A14" s="84">
        <f t="shared" si="1"/>
        <v>9</v>
      </c>
      <c r="B14" s="9" t="s">
        <v>49</v>
      </c>
      <c r="C14" s="5">
        <f t="shared" si="0"/>
        <v>84152.4</v>
      </c>
      <c r="D14" s="33">
        <f>evaluare!D14</f>
        <v>39768.2</v>
      </c>
      <c r="E14" s="33">
        <f>cal_ISO!D14</f>
        <v>21852.91</v>
      </c>
      <c r="F14" s="38">
        <f>cal_II!D14</f>
        <v>22531.29</v>
      </c>
    </row>
    <row r="15" spans="1:6" s="14" customFormat="1" ht="12.75">
      <c r="A15" s="84">
        <f t="shared" si="1"/>
        <v>10</v>
      </c>
      <c r="B15" s="9" t="s">
        <v>34</v>
      </c>
      <c r="C15" s="5">
        <f t="shared" si="0"/>
        <v>94368.18</v>
      </c>
      <c r="D15" s="33">
        <f>evaluare!D15</f>
        <v>25688.89</v>
      </c>
      <c r="E15" s="33">
        <f>cal_ISO!D15</f>
        <v>41551.31</v>
      </c>
      <c r="F15" s="38">
        <f>cal_II!D15</f>
        <v>27127.98</v>
      </c>
    </row>
    <row r="16" spans="1:6" s="14" customFormat="1" ht="12.75">
      <c r="A16" s="84">
        <f t="shared" si="1"/>
        <v>11</v>
      </c>
      <c r="B16" s="9" t="s">
        <v>35</v>
      </c>
      <c r="C16" s="5">
        <f t="shared" si="0"/>
        <v>117563.06999999999</v>
      </c>
      <c r="D16" s="33">
        <f>evaluare!D16</f>
        <v>41561.91</v>
      </c>
      <c r="E16" s="33">
        <f>cal_ISO!D16</f>
        <v>40935.74</v>
      </c>
      <c r="F16" s="38">
        <f>cal_II!D16</f>
        <v>35065.42</v>
      </c>
    </row>
    <row r="17" spans="1:6" s="14" customFormat="1" ht="12.75">
      <c r="A17" s="84">
        <f t="shared" si="1"/>
        <v>12</v>
      </c>
      <c r="B17" s="9" t="s">
        <v>21</v>
      </c>
      <c r="C17" s="5">
        <f>SUM(D17:F17)</f>
        <v>139090.86000000002</v>
      </c>
      <c r="D17" s="33">
        <f>evaluare!D17</f>
        <v>59715.39</v>
      </c>
      <c r="E17" s="33">
        <f>cal_ISO!D17</f>
        <v>48630.43</v>
      </c>
      <c r="F17" s="38">
        <f>cal_II!D17</f>
        <v>30745.04</v>
      </c>
    </row>
    <row r="18" spans="1:6" s="14" customFormat="1" ht="12.75">
      <c r="A18" s="84">
        <f t="shared" si="1"/>
        <v>13</v>
      </c>
      <c r="B18" s="9" t="s">
        <v>12</v>
      </c>
      <c r="C18" s="5">
        <f t="shared" si="0"/>
        <v>173928.41</v>
      </c>
      <c r="D18" s="33">
        <f>evaluare!D18</f>
        <v>59883.05</v>
      </c>
      <c r="E18" s="33">
        <f>cal_ISO!D18</f>
        <v>48938.21</v>
      </c>
      <c r="F18" s="38">
        <f>cal_II!D18</f>
        <v>65107.15</v>
      </c>
    </row>
    <row r="19" spans="1:6" s="14" customFormat="1" ht="12.75">
      <c r="A19" s="84">
        <f t="shared" si="1"/>
        <v>14</v>
      </c>
      <c r="B19" s="9" t="s">
        <v>13</v>
      </c>
      <c r="C19" s="5">
        <f t="shared" si="0"/>
        <v>118962.73999999999</v>
      </c>
      <c r="D19" s="33">
        <f>evaluare!D19</f>
        <v>57160.93</v>
      </c>
      <c r="E19" s="33">
        <f>cal_ISO!D19</f>
        <v>36934.5</v>
      </c>
      <c r="F19" s="38">
        <f>cal_II!D19</f>
        <v>24867.31</v>
      </c>
    </row>
    <row r="20" spans="1:6" s="14" customFormat="1" ht="12.75">
      <c r="A20" s="84">
        <f t="shared" si="1"/>
        <v>15</v>
      </c>
      <c r="B20" s="9" t="s">
        <v>45</v>
      </c>
      <c r="C20" s="5">
        <f t="shared" si="0"/>
        <v>76832.81</v>
      </c>
      <c r="D20" s="33">
        <f>evaluare!D20</f>
        <v>34024.7</v>
      </c>
      <c r="E20" s="33">
        <f>cal_ISO!D20</f>
        <v>22160.7</v>
      </c>
      <c r="F20" s="38">
        <f>cal_II!D20</f>
        <v>20647.41</v>
      </c>
    </row>
    <row r="21" spans="1:6" s="14" customFormat="1" ht="12.75">
      <c r="A21" s="84">
        <f t="shared" si="1"/>
        <v>16</v>
      </c>
      <c r="B21" s="9" t="s">
        <v>36</v>
      </c>
      <c r="C21" s="5">
        <f t="shared" si="0"/>
        <v>118769.45</v>
      </c>
      <c r="D21" s="33">
        <f>evaluare!D21</f>
        <v>42183.85</v>
      </c>
      <c r="E21" s="33">
        <f>cal_ISO!D21</f>
        <v>42474.68</v>
      </c>
      <c r="F21" s="38">
        <f>cal_II!D21</f>
        <v>34110.92</v>
      </c>
    </row>
    <row r="22" spans="1:6" s="14" customFormat="1" ht="12.75">
      <c r="A22" s="84">
        <f t="shared" si="1"/>
        <v>17</v>
      </c>
      <c r="B22" s="9" t="s">
        <v>14</v>
      </c>
      <c r="C22" s="5">
        <f t="shared" si="0"/>
        <v>112839.72</v>
      </c>
      <c r="D22" s="33">
        <f>evaluare!D22</f>
        <v>37226.35</v>
      </c>
      <c r="E22" s="33">
        <f>cal_ISO!D22</f>
        <v>46475.91</v>
      </c>
      <c r="F22" s="38">
        <f>cal_II!D22</f>
        <v>29137.46</v>
      </c>
    </row>
    <row r="23" spans="1:6" s="14" customFormat="1" ht="18" customHeight="1">
      <c r="A23" s="84">
        <f t="shared" si="1"/>
        <v>18</v>
      </c>
      <c r="B23" s="9" t="s">
        <v>54</v>
      </c>
      <c r="C23" s="5">
        <f t="shared" si="0"/>
        <v>142115.41999999998</v>
      </c>
      <c r="D23" s="33">
        <f>evaluare!D23</f>
        <v>54747.97</v>
      </c>
      <c r="E23" s="33">
        <f>cal_ISO!D23</f>
        <v>41551.31</v>
      </c>
      <c r="F23" s="38">
        <f>cal_II!D23</f>
        <v>45816.14</v>
      </c>
    </row>
    <row r="24" spans="1:6" s="13" customFormat="1" ht="12.75">
      <c r="A24" s="84">
        <f t="shared" si="1"/>
        <v>19</v>
      </c>
      <c r="B24" s="9" t="s">
        <v>46</v>
      </c>
      <c r="C24" s="5">
        <f>SUM(D24:F24)</f>
        <v>129020.54</v>
      </c>
      <c r="D24" s="33">
        <f>evaluare!D24</f>
        <v>60630.28</v>
      </c>
      <c r="E24" s="33">
        <f>cal_ISO!D24</f>
        <v>40935.74</v>
      </c>
      <c r="F24" s="38">
        <f>cal_II!D24</f>
        <v>27454.52</v>
      </c>
    </row>
    <row r="25" spans="1:6" s="14" customFormat="1" ht="12.75">
      <c r="A25" s="84">
        <f t="shared" si="1"/>
        <v>20</v>
      </c>
      <c r="B25" s="9" t="s">
        <v>17</v>
      </c>
      <c r="C25" s="5">
        <f>SUM(D25:F25)</f>
        <v>233151.06</v>
      </c>
      <c r="D25" s="33">
        <f>evaluare!D25</f>
        <v>136544.99</v>
      </c>
      <c r="E25" s="33">
        <f>cal_ISO!D25</f>
        <v>46168.13</v>
      </c>
      <c r="F25" s="38">
        <f>cal_II!D25</f>
        <v>50437.94</v>
      </c>
    </row>
    <row r="26" spans="1:6" s="13" customFormat="1" ht="12.75">
      <c r="A26" s="84">
        <f t="shared" si="1"/>
        <v>21</v>
      </c>
      <c r="B26" s="119" t="s">
        <v>60</v>
      </c>
      <c r="C26" s="5">
        <f>SUM(D26:F26)</f>
        <v>76341.85</v>
      </c>
      <c r="D26" s="33">
        <f>evaluare!D26</f>
        <v>43788.28</v>
      </c>
      <c r="E26" s="33">
        <f>cal_ISO!D26</f>
        <v>0</v>
      </c>
      <c r="F26" s="38">
        <f>cal_II!D26</f>
        <v>32553.57</v>
      </c>
    </row>
    <row r="27" spans="1:6" s="13" customFormat="1" ht="12.75">
      <c r="A27" s="84">
        <f t="shared" si="1"/>
        <v>22</v>
      </c>
      <c r="B27" s="9" t="s">
        <v>27</v>
      </c>
      <c r="C27" s="5">
        <f t="shared" si="0"/>
        <v>126977.11</v>
      </c>
      <c r="D27" s="33">
        <f>evaluare!D27</f>
        <v>64952.32</v>
      </c>
      <c r="E27" s="33">
        <f>cal_ISO!D27</f>
        <v>25854.15</v>
      </c>
      <c r="F27" s="38">
        <f>cal_II!D27</f>
        <v>36170.64</v>
      </c>
    </row>
    <row r="28" spans="1:6" s="13" customFormat="1" ht="12.75">
      <c r="A28" s="84">
        <f t="shared" si="1"/>
        <v>23</v>
      </c>
      <c r="B28" s="9" t="s">
        <v>37</v>
      </c>
      <c r="C28" s="5">
        <f t="shared" si="0"/>
        <v>107723.39000000001</v>
      </c>
      <c r="D28" s="33">
        <f>evaluare!D28</f>
        <v>61321.62</v>
      </c>
      <c r="E28" s="33">
        <f>cal_ISO!D28</f>
        <v>28316.45</v>
      </c>
      <c r="F28" s="38">
        <f>cal_II!D28</f>
        <v>18085.32</v>
      </c>
    </row>
    <row r="29" spans="1:6" s="13" customFormat="1" ht="12.75">
      <c r="A29" s="84">
        <f t="shared" si="1"/>
        <v>24</v>
      </c>
      <c r="B29" s="9" t="s">
        <v>38</v>
      </c>
      <c r="C29" s="5">
        <f t="shared" si="0"/>
        <v>103103.45</v>
      </c>
      <c r="D29" s="33">
        <f>evaluare!D29</f>
        <v>62662.85</v>
      </c>
      <c r="E29" s="33">
        <f>cal_ISO!D29</f>
        <v>21852.91</v>
      </c>
      <c r="F29" s="38">
        <f>cal_II!D29</f>
        <v>18587.69</v>
      </c>
    </row>
    <row r="30" spans="1:6" s="13" customFormat="1" ht="12.75">
      <c r="A30" s="84">
        <f t="shared" si="1"/>
        <v>25</v>
      </c>
      <c r="B30" s="8" t="s">
        <v>55</v>
      </c>
      <c r="C30" s="5">
        <f>SUM(D30:F30)</f>
        <v>85349.41</v>
      </c>
      <c r="D30" s="33">
        <f>evaluare!D30</f>
        <v>39657.33</v>
      </c>
      <c r="E30" s="33">
        <f>cal_ISO!D30</f>
        <v>28008.66</v>
      </c>
      <c r="F30" s="38">
        <f>cal_II!D30</f>
        <v>17683.42</v>
      </c>
    </row>
    <row r="31" spans="1:6" s="13" customFormat="1" ht="24" customHeight="1">
      <c r="A31" s="84">
        <f t="shared" si="1"/>
        <v>26</v>
      </c>
      <c r="B31" s="9" t="s">
        <v>39</v>
      </c>
      <c r="C31" s="5">
        <f t="shared" si="0"/>
        <v>129821.70999999999</v>
      </c>
      <c r="D31" s="33">
        <f>evaluare!D31</f>
        <v>74707.79</v>
      </c>
      <c r="E31" s="33">
        <f>cal_ISO!D31</f>
        <v>36626.71</v>
      </c>
      <c r="F31" s="38">
        <f>cal_II!D31</f>
        <v>18487.21</v>
      </c>
    </row>
    <row r="32" spans="1:6" s="14" customFormat="1" ht="24" customHeight="1">
      <c r="A32" s="84">
        <f t="shared" si="1"/>
        <v>27</v>
      </c>
      <c r="B32" s="9" t="s">
        <v>40</v>
      </c>
      <c r="C32" s="5">
        <f t="shared" si="0"/>
        <v>297902.43</v>
      </c>
      <c r="D32" s="33">
        <f>evaluare!D32</f>
        <v>196416.32</v>
      </c>
      <c r="E32" s="33">
        <f>cal_ISO!D32</f>
        <v>48938.21</v>
      </c>
      <c r="F32" s="38">
        <f>cal_II!D32</f>
        <v>52547.9</v>
      </c>
    </row>
    <row r="33" spans="1:6" s="14" customFormat="1" ht="12.75">
      <c r="A33" s="84">
        <f t="shared" si="1"/>
        <v>28</v>
      </c>
      <c r="B33" s="9" t="s">
        <v>41</v>
      </c>
      <c r="C33" s="5">
        <f t="shared" si="0"/>
        <v>85215.09000000001</v>
      </c>
      <c r="D33" s="33">
        <f>evaluare!D33</f>
        <v>48391.55</v>
      </c>
      <c r="E33" s="33">
        <f>cal_ISO!D33</f>
        <v>21852.91</v>
      </c>
      <c r="F33" s="38">
        <f>cal_II!D33</f>
        <v>14970.63</v>
      </c>
    </row>
    <row r="34" spans="1:6" s="14" customFormat="1" ht="12.75">
      <c r="A34" s="84">
        <f t="shared" si="1"/>
        <v>29</v>
      </c>
      <c r="B34" s="9" t="s">
        <v>18</v>
      </c>
      <c r="C34" s="5">
        <f t="shared" si="0"/>
        <v>149642.56</v>
      </c>
      <c r="D34" s="33">
        <f>evaluare!D34</f>
        <v>71562.93</v>
      </c>
      <c r="E34" s="33">
        <f>cal_ISO!D34</f>
        <v>40627.95</v>
      </c>
      <c r="F34" s="38">
        <f>cal_II!D34</f>
        <v>37451.68</v>
      </c>
    </row>
    <row r="35" spans="1:6" s="13" customFormat="1" ht="12.75">
      <c r="A35" s="84">
        <f t="shared" si="1"/>
        <v>30</v>
      </c>
      <c r="B35" s="9" t="s">
        <v>15</v>
      </c>
      <c r="C35" s="5">
        <f>SUM(D35:F35)</f>
        <v>192434.82</v>
      </c>
      <c r="D35" s="33">
        <f>evaluare!D35</f>
        <v>103702.88</v>
      </c>
      <c r="E35" s="33">
        <f>cal_ISO!D35</f>
        <v>48014.85</v>
      </c>
      <c r="F35" s="38">
        <f>cal_II!D35</f>
        <v>40717.09</v>
      </c>
    </row>
    <row r="36" spans="1:6" s="14" customFormat="1" ht="12.75">
      <c r="A36" s="84">
        <f t="shared" si="1"/>
        <v>31</v>
      </c>
      <c r="B36" s="9" t="s">
        <v>42</v>
      </c>
      <c r="C36" s="5">
        <f t="shared" si="0"/>
        <v>178920.32</v>
      </c>
      <c r="D36" s="33">
        <f>evaluare!D36</f>
        <v>54433.4</v>
      </c>
      <c r="E36" s="33">
        <f>cal_ISO!D36</f>
        <v>43705.83</v>
      </c>
      <c r="F36" s="38">
        <f>cal_II!D36</f>
        <v>80781.09</v>
      </c>
    </row>
    <row r="37" spans="1:6" s="14" customFormat="1" ht="12.75">
      <c r="A37" s="84">
        <f t="shared" si="1"/>
        <v>32</v>
      </c>
      <c r="B37" s="8" t="s">
        <v>43</v>
      </c>
      <c r="C37" s="5">
        <f t="shared" si="0"/>
        <v>223674.90999999997</v>
      </c>
      <c r="D37" s="33">
        <f>evaluare!D37</f>
        <v>112562.39</v>
      </c>
      <c r="E37" s="33">
        <f>cal_ISO!D37</f>
        <v>48014.85</v>
      </c>
      <c r="F37" s="38">
        <f>cal_II!D37</f>
        <v>63097.67</v>
      </c>
    </row>
    <row r="38" spans="1:6" s="13" customFormat="1" ht="13.5" thickBot="1">
      <c r="A38" s="84">
        <f t="shared" si="1"/>
        <v>33</v>
      </c>
      <c r="B38" s="8" t="s">
        <v>16</v>
      </c>
      <c r="C38" s="5">
        <f t="shared" si="0"/>
        <v>170240.36</v>
      </c>
      <c r="D38" s="33">
        <f>evaluare!D38</f>
        <v>64735.99</v>
      </c>
      <c r="E38" s="33">
        <f>cal_ISO!D38</f>
        <v>46475.91</v>
      </c>
      <c r="F38" s="38">
        <f>cal_II!D38</f>
        <v>59028.46</v>
      </c>
    </row>
    <row r="39" spans="1:6" s="1" customFormat="1" ht="15" customHeight="1" thickBot="1">
      <c r="A39" s="111"/>
      <c r="B39" s="20" t="s">
        <v>3</v>
      </c>
      <c r="C39" s="21">
        <f>SUM(C6:C38)</f>
        <v>5130202.100000002</v>
      </c>
      <c r="D39" s="21">
        <f>SUM(D6:D38)</f>
        <v>2565101.0400000005</v>
      </c>
      <c r="E39" s="21">
        <f>SUM(E6:E38)</f>
        <v>1282550.53</v>
      </c>
      <c r="F39" s="40">
        <f>SUM(F6:F38)</f>
        <v>1282550.5299999998</v>
      </c>
    </row>
    <row r="40" spans="3:6" s="13" customFormat="1" ht="12.75" hidden="1">
      <c r="C40" s="4" t="e">
        <f>#REF!/0.76</f>
        <v>#REF!</v>
      </c>
      <c r="D40" s="41" t="e">
        <f>#REF!/$C40</f>
        <v>#REF!</v>
      </c>
      <c r="E40" s="41" t="e">
        <f>#REF!/$C40</f>
        <v>#REF!</v>
      </c>
      <c r="F40" s="41" t="e">
        <f>#REF!/$C40</f>
        <v>#REF!</v>
      </c>
    </row>
    <row r="41" spans="3:6" s="13" customFormat="1" ht="12.75">
      <c r="C41" s="4"/>
      <c r="D41" s="41"/>
      <c r="E41" s="41"/>
      <c r="F41" s="41"/>
    </row>
    <row r="42" spans="2:6" s="1" customFormat="1" ht="12.75">
      <c r="B42" s="1" t="s">
        <v>8</v>
      </c>
      <c r="C42" s="4"/>
      <c r="D42" s="4">
        <f>evaluare!C43</f>
        <v>90.14</v>
      </c>
      <c r="E42" s="4">
        <f>cal_ISO!C42</f>
        <v>307.79</v>
      </c>
      <c r="F42" s="4">
        <f>cal_II!C42</f>
        <v>50.24</v>
      </c>
    </row>
    <row r="43" spans="3:6" s="13" customFormat="1" ht="12.75">
      <c r="C43" s="4"/>
      <c r="D43" s="41"/>
      <c r="E43" s="41"/>
      <c r="F43" s="41"/>
    </row>
    <row r="44" spans="1:6" s="13" customFormat="1" ht="12.75">
      <c r="A44" s="144" t="s">
        <v>44</v>
      </c>
      <c r="B44" s="145"/>
      <c r="C44" s="112"/>
      <c r="D44" s="144" t="s">
        <v>47</v>
      </c>
      <c r="E44" s="145"/>
      <c r="F44" s="92"/>
    </row>
    <row r="45" spans="1:6" s="13" customFormat="1" ht="12.75" customHeight="1">
      <c r="A45" s="146" t="s">
        <v>6</v>
      </c>
      <c r="B45" s="146"/>
      <c r="C45" s="113"/>
      <c r="D45" s="147" t="s">
        <v>48</v>
      </c>
      <c r="E45" s="145"/>
      <c r="F45" s="92"/>
    </row>
  </sheetData>
  <sheetProtection/>
  <mergeCells count="6">
    <mergeCell ref="A3:B3"/>
    <mergeCell ref="A1:F1"/>
    <mergeCell ref="A44:B44"/>
    <mergeCell ref="D44:E44"/>
    <mergeCell ref="A45:B45"/>
    <mergeCell ref="D45:E45"/>
  </mergeCells>
  <printOptions horizontalCentered="1"/>
  <pageMargins left="0" right="0" top="0" bottom="0" header="0.01" footer="0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zoomScalePageLayoutView="0" workbookViewId="0" topLeftCell="A1">
      <selection activeCell="G42" sqref="G42"/>
    </sheetView>
  </sheetViews>
  <sheetFormatPr defaultColWidth="9.140625" defaultRowHeight="12.75"/>
  <cols>
    <col min="1" max="1" width="3.7109375" style="13" customWidth="1"/>
    <col min="2" max="2" width="37.7109375" style="95" customWidth="1"/>
    <col min="3" max="3" width="19.140625" style="96" customWidth="1"/>
    <col min="4" max="4" width="19.140625" style="41" customWidth="1"/>
    <col min="5" max="5" width="28.421875" style="41" customWidth="1"/>
    <col min="6" max="16384" width="9.140625" style="13" customWidth="1"/>
  </cols>
  <sheetData>
    <row r="1" spans="1:5" s="73" customFormat="1" ht="14.25" customHeight="1">
      <c r="A1" s="153" t="s">
        <v>22</v>
      </c>
      <c r="B1" s="153"/>
      <c r="C1" s="153"/>
      <c r="D1" s="153"/>
      <c r="E1" s="153"/>
    </row>
    <row r="2" spans="2:5" s="19" customFormat="1" ht="15">
      <c r="B2" s="77"/>
      <c r="C2" s="78"/>
      <c r="E2" s="79"/>
    </row>
    <row r="3" spans="1:3" s="19" customFormat="1" ht="18.75" customHeight="1" thickBot="1">
      <c r="A3" s="148" t="str">
        <f>TOTAL!A3</f>
        <v>09/092021</v>
      </c>
      <c r="B3" s="149"/>
      <c r="C3" s="78"/>
    </row>
    <row r="4" spans="1:5" s="35" customFormat="1" ht="21" thickBot="1">
      <c r="A4" s="103" t="s">
        <v>59</v>
      </c>
      <c r="B4" s="80" t="s">
        <v>1</v>
      </c>
      <c r="C4" s="30" t="s">
        <v>57</v>
      </c>
      <c r="D4" s="81" t="s">
        <v>2</v>
      </c>
      <c r="E4" s="151" t="s">
        <v>51</v>
      </c>
    </row>
    <row r="5" spans="1:5" s="18" customFormat="1" ht="21" thickBot="1">
      <c r="A5" s="24">
        <v>0</v>
      </c>
      <c r="B5" s="25">
        <v>1</v>
      </c>
      <c r="C5" s="26">
        <v>2</v>
      </c>
      <c r="D5" s="29" t="s">
        <v>7</v>
      </c>
      <c r="E5" s="152"/>
    </row>
    <row r="6" spans="1:16" s="83" customFormat="1" ht="18" customHeight="1">
      <c r="A6" s="82">
        <v>1</v>
      </c>
      <c r="B6" s="49" t="s">
        <v>9</v>
      </c>
      <c r="C6" s="48">
        <v>773.72</v>
      </c>
      <c r="D6" s="46">
        <f aca="true" t="shared" si="0" ref="D6:D38">ROUND(C6/C$39*C$40,2)</f>
        <v>69740.37</v>
      </c>
      <c r="E6" s="53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s="83" customFormat="1" ht="18" customHeight="1">
      <c r="A7" s="84">
        <f>A6+1</f>
        <v>2</v>
      </c>
      <c r="B7" s="50" t="s">
        <v>53</v>
      </c>
      <c r="C7" s="33">
        <v>1134</v>
      </c>
      <c r="D7" s="115">
        <f t="shared" si="0"/>
        <v>102214.72</v>
      </c>
      <c r="E7" s="53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s="83" customFormat="1" ht="18" customHeight="1">
      <c r="A8" s="84">
        <f aca="true" t="shared" si="1" ref="A8:A38">A7+1</f>
        <v>3</v>
      </c>
      <c r="B8" s="50" t="s">
        <v>32</v>
      </c>
      <c r="C8" s="33">
        <v>701.03</v>
      </c>
      <c r="D8" s="116">
        <f t="shared" si="0"/>
        <v>63188.35</v>
      </c>
      <c r="E8" s="53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s="14" customFormat="1" ht="63" customHeight="1">
      <c r="A9" s="84">
        <f t="shared" si="1"/>
        <v>4</v>
      </c>
      <c r="B9" s="51" t="s">
        <v>10</v>
      </c>
      <c r="C9" s="33">
        <v>1169.94</v>
      </c>
      <c r="D9" s="116">
        <f t="shared" si="0"/>
        <v>105454.23</v>
      </c>
      <c r="E9" s="5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16" s="83" customFormat="1" ht="22.5" customHeight="1">
      <c r="A10" s="84">
        <f t="shared" si="1"/>
        <v>5</v>
      </c>
      <c r="B10" s="50" t="s">
        <v>11</v>
      </c>
      <c r="C10" s="33">
        <v>672.6</v>
      </c>
      <c r="D10" s="116">
        <f t="shared" si="0"/>
        <v>60625.77</v>
      </c>
      <c r="E10" s="5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s="83" customFormat="1" ht="18" customHeight="1">
      <c r="A11" s="84">
        <f t="shared" si="1"/>
        <v>6</v>
      </c>
      <c r="B11" s="85" t="s">
        <v>56</v>
      </c>
      <c r="C11" s="33">
        <v>616.6</v>
      </c>
      <c r="D11" s="116">
        <f t="shared" si="0"/>
        <v>55578.13</v>
      </c>
      <c r="E11" s="53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s="14" customFormat="1" ht="18" customHeight="1">
      <c r="A12" s="84">
        <f t="shared" si="1"/>
        <v>7</v>
      </c>
      <c r="B12" s="52" t="s">
        <v>50</v>
      </c>
      <c r="C12" s="33">
        <v>1724.2</v>
      </c>
      <c r="D12" s="116">
        <f t="shared" si="0"/>
        <v>155413.25</v>
      </c>
      <c r="E12" s="5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</row>
    <row r="13" spans="1:16" s="83" customFormat="1" ht="57.75" customHeight="1">
      <c r="A13" s="84">
        <f t="shared" si="1"/>
        <v>8</v>
      </c>
      <c r="B13" s="50" t="s">
        <v>33</v>
      </c>
      <c r="C13" s="33">
        <v>3382.14</v>
      </c>
      <c r="D13" s="116">
        <f t="shared" si="0"/>
        <v>304854.06</v>
      </c>
      <c r="E13" s="53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s="14" customFormat="1" ht="18" customHeight="1">
      <c r="A14" s="84">
        <f t="shared" si="1"/>
        <v>9</v>
      </c>
      <c r="B14" s="50" t="s">
        <v>49</v>
      </c>
      <c r="C14" s="33">
        <v>441.2</v>
      </c>
      <c r="D14" s="116">
        <f t="shared" si="0"/>
        <v>39768.2</v>
      </c>
      <c r="E14" s="5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1:16" s="83" customFormat="1" ht="18" customHeight="1">
      <c r="A15" s="84">
        <f t="shared" si="1"/>
        <v>10</v>
      </c>
      <c r="B15" s="50" t="s">
        <v>34</v>
      </c>
      <c r="C15" s="33">
        <v>285</v>
      </c>
      <c r="D15" s="116">
        <f t="shared" si="0"/>
        <v>25688.89</v>
      </c>
      <c r="E15" s="5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s="83" customFormat="1" ht="18" customHeight="1">
      <c r="A16" s="84">
        <f t="shared" si="1"/>
        <v>11</v>
      </c>
      <c r="B16" s="50" t="s">
        <v>35</v>
      </c>
      <c r="C16" s="33">
        <v>461.1</v>
      </c>
      <c r="D16" s="116">
        <f t="shared" si="0"/>
        <v>41561.91</v>
      </c>
      <c r="E16" s="53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s="83" customFormat="1" ht="18" customHeight="1">
      <c r="A17" s="84">
        <f t="shared" si="1"/>
        <v>12</v>
      </c>
      <c r="B17" s="50" t="s">
        <v>21</v>
      </c>
      <c r="C17" s="33">
        <v>662.5</v>
      </c>
      <c r="D17" s="116">
        <f t="shared" si="0"/>
        <v>59715.39</v>
      </c>
      <c r="E17" s="5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s="83" customFormat="1" ht="18" customHeight="1">
      <c r="A18" s="84">
        <f t="shared" si="1"/>
        <v>13</v>
      </c>
      <c r="B18" s="50" t="s">
        <v>12</v>
      </c>
      <c r="C18" s="33">
        <v>664.36</v>
      </c>
      <c r="D18" s="116">
        <f t="shared" si="0"/>
        <v>59883.05</v>
      </c>
      <c r="E18" s="5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s="83" customFormat="1" ht="18" customHeight="1">
      <c r="A19" s="84">
        <f t="shared" si="1"/>
        <v>14</v>
      </c>
      <c r="B19" s="50" t="s">
        <v>13</v>
      </c>
      <c r="C19" s="33">
        <v>634.1600000000001</v>
      </c>
      <c r="D19" s="116">
        <f t="shared" si="0"/>
        <v>57160.93</v>
      </c>
      <c r="E19" s="5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s="14" customFormat="1" ht="18" customHeight="1">
      <c r="A20" s="84">
        <f t="shared" si="1"/>
        <v>15</v>
      </c>
      <c r="B20" s="50" t="s">
        <v>45</v>
      </c>
      <c r="C20" s="33">
        <v>377.48</v>
      </c>
      <c r="D20" s="116">
        <f t="shared" si="0"/>
        <v>34024.7</v>
      </c>
      <c r="E20" s="5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1:16" s="83" customFormat="1" ht="18" customHeight="1">
      <c r="A21" s="84">
        <f t="shared" si="1"/>
        <v>16</v>
      </c>
      <c r="B21" s="50" t="s">
        <v>36</v>
      </c>
      <c r="C21" s="33">
        <v>468</v>
      </c>
      <c r="D21" s="116">
        <f t="shared" si="0"/>
        <v>42183.85</v>
      </c>
      <c r="E21" s="5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s="22" customFormat="1" ht="18" customHeight="1">
      <c r="A22" s="84">
        <f t="shared" si="1"/>
        <v>17</v>
      </c>
      <c r="B22" s="50" t="s">
        <v>14</v>
      </c>
      <c r="C22" s="33">
        <v>413</v>
      </c>
      <c r="D22" s="116">
        <f t="shared" si="0"/>
        <v>37226.35</v>
      </c>
      <c r="E22" s="53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s="83" customFormat="1" ht="18" customHeight="1">
      <c r="A23" s="84">
        <f t="shared" si="1"/>
        <v>18</v>
      </c>
      <c r="B23" s="50" t="s">
        <v>54</v>
      </c>
      <c r="C23" s="33">
        <v>607.39</v>
      </c>
      <c r="D23" s="116">
        <f t="shared" si="0"/>
        <v>54747.97</v>
      </c>
      <c r="E23" s="5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s="14" customFormat="1" ht="18" customHeight="1">
      <c r="A24" s="84">
        <f t="shared" si="1"/>
        <v>19</v>
      </c>
      <c r="B24" s="50" t="s">
        <v>46</v>
      </c>
      <c r="C24" s="33">
        <v>672.65</v>
      </c>
      <c r="D24" s="116">
        <f t="shared" si="0"/>
        <v>60630.28</v>
      </c>
      <c r="E24" s="5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</row>
    <row r="25" spans="1:16" s="14" customFormat="1" ht="36" customHeight="1">
      <c r="A25" s="84">
        <f t="shared" si="1"/>
        <v>20</v>
      </c>
      <c r="B25" s="50" t="s">
        <v>17</v>
      </c>
      <c r="C25" s="33">
        <v>1514.87</v>
      </c>
      <c r="D25" s="116">
        <f t="shared" si="0"/>
        <v>136544.99</v>
      </c>
      <c r="E25" s="5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</row>
    <row r="26" spans="1:16" ht="18" customHeight="1">
      <c r="A26" s="84">
        <f t="shared" si="1"/>
        <v>21</v>
      </c>
      <c r="B26" s="51" t="s">
        <v>60</v>
      </c>
      <c r="C26" s="47">
        <v>485.8</v>
      </c>
      <c r="D26" s="116">
        <f t="shared" si="0"/>
        <v>43788.28</v>
      </c>
      <c r="E26" s="53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s="14" customFormat="1" ht="18" customHeight="1">
      <c r="A27" s="84">
        <f t="shared" si="1"/>
        <v>22</v>
      </c>
      <c r="B27" s="50" t="s">
        <v>27</v>
      </c>
      <c r="C27" s="33">
        <v>720.6</v>
      </c>
      <c r="D27" s="116">
        <f t="shared" si="0"/>
        <v>64952.32</v>
      </c>
      <c r="E27" s="5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16" s="14" customFormat="1" ht="18" customHeight="1">
      <c r="A28" s="84">
        <f t="shared" si="1"/>
        <v>23</v>
      </c>
      <c r="B28" s="50" t="s">
        <v>37</v>
      </c>
      <c r="C28" s="33">
        <v>680.3199999999999</v>
      </c>
      <c r="D28" s="116">
        <f t="shared" si="0"/>
        <v>61321.62</v>
      </c>
      <c r="E28" s="5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1:16" s="14" customFormat="1" ht="18" customHeight="1">
      <c r="A29" s="84">
        <f t="shared" si="1"/>
        <v>24</v>
      </c>
      <c r="B29" s="50" t="s">
        <v>38</v>
      </c>
      <c r="C29" s="33">
        <v>695.2</v>
      </c>
      <c r="D29" s="116">
        <f t="shared" si="0"/>
        <v>62662.85</v>
      </c>
      <c r="E29" s="5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30" spans="1:16" s="1" customFormat="1" ht="18" customHeight="1">
      <c r="A30" s="84">
        <f t="shared" si="1"/>
        <v>25</v>
      </c>
      <c r="B30" s="51" t="s">
        <v>55</v>
      </c>
      <c r="C30" s="33">
        <v>439.96999999999997</v>
      </c>
      <c r="D30" s="116">
        <f t="shared" si="0"/>
        <v>39657.33</v>
      </c>
      <c r="E30" s="5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s="14" customFormat="1" ht="30.75" customHeight="1">
      <c r="A31" s="84">
        <f t="shared" si="1"/>
        <v>26</v>
      </c>
      <c r="B31" s="50" t="s">
        <v>39</v>
      </c>
      <c r="C31" s="33">
        <v>828.8299999999999</v>
      </c>
      <c r="D31" s="116">
        <f t="shared" si="0"/>
        <v>74707.79</v>
      </c>
      <c r="E31" s="5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spans="1:16" s="14" customFormat="1" ht="30" customHeight="1">
      <c r="A32" s="84">
        <f t="shared" si="1"/>
        <v>27</v>
      </c>
      <c r="B32" s="50" t="s">
        <v>40</v>
      </c>
      <c r="C32" s="33">
        <v>2179.1</v>
      </c>
      <c r="D32" s="116">
        <f t="shared" si="0"/>
        <v>196416.32</v>
      </c>
      <c r="E32" s="5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1:16" s="14" customFormat="1" ht="18" customHeight="1">
      <c r="A33" s="84">
        <f t="shared" si="1"/>
        <v>28</v>
      </c>
      <c r="B33" s="50" t="s">
        <v>41</v>
      </c>
      <c r="C33" s="33">
        <v>536.87</v>
      </c>
      <c r="D33" s="116">
        <f t="shared" si="0"/>
        <v>48391.55</v>
      </c>
      <c r="E33" s="5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23" customFormat="1" ht="18" customHeight="1">
      <c r="A34" s="84">
        <f t="shared" si="1"/>
        <v>29</v>
      </c>
      <c r="B34" s="50" t="s">
        <v>18</v>
      </c>
      <c r="C34" s="33">
        <v>793.9399999999999</v>
      </c>
      <c r="D34" s="116">
        <f t="shared" si="0"/>
        <v>71562.93</v>
      </c>
      <c r="E34" s="53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s="14" customFormat="1" ht="42.75" customHeight="1">
      <c r="A35" s="84">
        <f t="shared" si="1"/>
        <v>30</v>
      </c>
      <c r="B35" s="50" t="s">
        <v>15</v>
      </c>
      <c r="C35" s="33">
        <v>1150.51</v>
      </c>
      <c r="D35" s="116">
        <f t="shared" si="0"/>
        <v>103702.88</v>
      </c>
      <c r="E35" s="5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</row>
    <row r="36" spans="1:16" s="14" customFormat="1" ht="18" customHeight="1">
      <c r="A36" s="84">
        <f t="shared" si="1"/>
        <v>31</v>
      </c>
      <c r="B36" s="50" t="s">
        <v>42</v>
      </c>
      <c r="C36" s="47">
        <v>603.9</v>
      </c>
      <c r="D36" s="116">
        <f t="shared" si="0"/>
        <v>54433.4</v>
      </c>
      <c r="E36" s="5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ht="20.25" customHeight="1">
      <c r="A37" s="84">
        <f t="shared" si="1"/>
        <v>32</v>
      </c>
      <c r="B37" s="51" t="s">
        <v>43</v>
      </c>
      <c r="C37" s="47">
        <v>1248.8</v>
      </c>
      <c r="D37" s="116">
        <f t="shared" si="0"/>
        <v>112562.39</v>
      </c>
      <c r="E37" s="53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</row>
    <row r="38" spans="1:16" ht="18" customHeight="1">
      <c r="A38" s="84">
        <f t="shared" si="1"/>
        <v>33</v>
      </c>
      <c r="B38" s="51" t="s">
        <v>16</v>
      </c>
      <c r="C38" s="47">
        <v>718.2</v>
      </c>
      <c r="D38" s="116">
        <f t="shared" si="0"/>
        <v>64735.99</v>
      </c>
      <c r="E38" s="53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spans="1:16" ht="18" customHeight="1">
      <c r="A39" s="15"/>
      <c r="B39" s="86" t="s">
        <v>3</v>
      </c>
      <c r="C39" s="5">
        <f>SUM(C6:C38)</f>
        <v>28457.979999999992</v>
      </c>
      <c r="D39" s="117">
        <f>SUM(D6:D38)</f>
        <v>2565101.0400000005</v>
      </c>
      <c r="E39" s="54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1:16" ht="12.75">
      <c r="A40" s="15"/>
      <c r="B40" s="87" t="s">
        <v>19</v>
      </c>
      <c r="C40" s="5">
        <f>C41*0.5-0.01</f>
        <v>2565101.04</v>
      </c>
      <c r="D40" s="37"/>
      <c r="E40" s="88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  <row r="41" spans="1:5" ht="13.5" thickBot="1">
      <c r="A41" s="16"/>
      <c r="B41" s="89" t="s">
        <v>5</v>
      </c>
      <c r="C41" s="120">
        <f>3874067.5+1256134.6</f>
        <v>5130202.1</v>
      </c>
      <c r="D41" s="90"/>
      <c r="E41" s="91"/>
    </row>
    <row r="42" spans="2:5" ht="12.75">
      <c r="B42" s="12"/>
      <c r="C42" s="3"/>
      <c r="D42" s="17"/>
      <c r="E42" s="17"/>
    </row>
    <row r="43" spans="2:5" ht="12.75">
      <c r="B43" s="12" t="s">
        <v>4</v>
      </c>
      <c r="C43" s="3">
        <f>ROUND(C40/C39,2)</f>
        <v>90.14</v>
      </c>
      <c r="D43" s="17"/>
      <c r="E43" s="17"/>
    </row>
    <row r="44" spans="2:5" ht="12.75">
      <c r="B44" s="93"/>
      <c r="C44" s="94"/>
      <c r="D44" s="17"/>
      <c r="E44" s="17"/>
    </row>
  </sheetData>
  <sheetProtection/>
  <mergeCells count="3">
    <mergeCell ref="E4:E5"/>
    <mergeCell ref="A3:B3"/>
    <mergeCell ref="A1:E1"/>
  </mergeCells>
  <printOptions horizontalCentered="1" verticalCentered="1"/>
  <pageMargins left="0.196850393700787" right="0.196850393700787" top="0.24" bottom="0" header="0.17" footer="0"/>
  <pageSetup fitToHeight="1" fitToWidth="1"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zoomScalePageLayoutView="0" workbookViewId="0" topLeftCell="A1">
      <selection activeCell="A43" sqref="A43:IV48"/>
    </sheetView>
  </sheetViews>
  <sheetFormatPr defaultColWidth="9.140625" defaultRowHeight="12.75"/>
  <cols>
    <col min="1" max="1" width="3.57421875" style="13" customWidth="1"/>
    <col min="2" max="2" width="34.421875" style="13" customWidth="1"/>
    <col min="3" max="3" width="17.421875" style="1" customWidth="1"/>
    <col min="4" max="4" width="18.28125" style="13" customWidth="1"/>
    <col min="5" max="5" width="28.140625" style="13" hidden="1" customWidth="1"/>
    <col min="6" max="6" width="27.421875" style="13" customWidth="1"/>
    <col min="7" max="16384" width="9.140625" style="13" customWidth="1"/>
  </cols>
  <sheetData>
    <row r="1" spans="1:6" s="73" customFormat="1" ht="13.5">
      <c r="A1" s="157" t="s">
        <v>23</v>
      </c>
      <c r="B1" s="157"/>
      <c r="C1" s="157"/>
      <c r="D1" s="157"/>
      <c r="E1" s="157"/>
      <c r="F1" s="157"/>
    </row>
    <row r="3" spans="2:6" s="19" customFormat="1" ht="15.75" thickBot="1">
      <c r="B3" s="148" t="str">
        <f>TOTAL!A3</f>
        <v>09/092021</v>
      </c>
      <c r="C3" s="149"/>
      <c r="E3" s="79"/>
      <c r="F3" s="79"/>
    </row>
    <row r="4" spans="1:6" s="1" customFormat="1" ht="21" thickBot="1">
      <c r="A4" s="103" t="s">
        <v>59</v>
      </c>
      <c r="B4" s="80" t="s">
        <v>1</v>
      </c>
      <c r="C4" s="59" t="s">
        <v>57</v>
      </c>
      <c r="D4" s="66" t="s">
        <v>28</v>
      </c>
      <c r="E4" s="155" t="s">
        <v>51</v>
      </c>
      <c r="F4" s="151" t="s">
        <v>51</v>
      </c>
    </row>
    <row r="5" spans="1:6" s="2" customFormat="1" ht="27" thickBot="1">
      <c r="A5" s="118">
        <v>0</v>
      </c>
      <c r="B5" s="27">
        <v>1</v>
      </c>
      <c r="C5" s="60">
        <v>2</v>
      </c>
      <c r="D5" s="67" t="s">
        <v>29</v>
      </c>
      <c r="E5" s="156"/>
      <c r="F5" s="154"/>
    </row>
    <row r="6" spans="1:6" ht="12.75">
      <c r="A6" s="31">
        <v>1</v>
      </c>
      <c r="B6" s="49" t="s">
        <v>9</v>
      </c>
      <c r="C6" s="36">
        <v>143</v>
      </c>
      <c r="D6" s="68">
        <f aca="true" t="shared" si="0" ref="D6:D38">ROUND(C6/C$39*C$40,2)</f>
        <v>44013.61</v>
      </c>
      <c r="E6" s="61"/>
      <c r="F6" s="55"/>
    </row>
    <row r="7" spans="1:6" ht="29.25" customHeight="1">
      <c r="A7" s="32">
        <f>A6+1</f>
        <v>2</v>
      </c>
      <c r="B7" s="50" t="s">
        <v>53</v>
      </c>
      <c r="C7" s="38">
        <v>322</v>
      </c>
      <c r="D7" s="69">
        <f t="shared" si="0"/>
        <v>99107.58</v>
      </c>
      <c r="E7" s="62"/>
      <c r="F7" s="56"/>
    </row>
    <row r="8" spans="1:6" ht="12.75">
      <c r="A8" s="32">
        <f aca="true" t="shared" si="1" ref="A8:A38">A7+1</f>
        <v>3</v>
      </c>
      <c r="B8" s="50" t="s">
        <v>32</v>
      </c>
      <c r="C8" s="38">
        <v>60</v>
      </c>
      <c r="D8" s="69">
        <f t="shared" si="0"/>
        <v>18467.25</v>
      </c>
      <c r="E8" s="62"/>
      <c r="F8" s="56"/>
    </row>
    <row r="9" spans="1:6" ht="12.75">
      <c r="A9" s="32">
        <f t="shared" si="1"/>
        <v>4</v>
      </c>
      <c r="B9" s="50" t="s">
        <v>10</v>
      </c>
      <c r="C9" s="38">
        <v>153</v>
      </c>
      <c r="D9" s="69">
        <f t="shared" si="0"/>
        <v>47091.49</v>
      </c>
      <c r="E9" s="62"/>
      <c r="F9" s="56"/>
    </row>
    <row r="10" spans="1:6" ht="12.75">
      <c r="A10" s="32">
        <f t="shared" si="1"/>
        <v>5</v>
      </c>
      <c r="B10" s="50" t="s">
        <v>11</v>
      </c>
      <c r="C10" s="38">
        <v>122</v>
      </c>
      <c r="D10" s="69">
        <f t="shared" si="0"/>
        <v>37550.08</v>
      </c>
      <c r="E10" s="62"/>
      <c r="F10" s="56"/>
    </row>
    <row r="11" spans="1:6" ht="12.75">
      <c r="A11" s="32">
        <f t="shared" si="1"/>
        <v>6</v>
      </c>
      <c r="B11" s="85" t="s">
        <v>56</v>
      </c>
      <c r="C11" s="38">
        <v>101</v>
      </c>
      <c r="D11" s="69">
        <f t="shared" si="0"/>
        <v>31086.54</v>
      </c>
      <c r="E11" s="62"/>
      <c r="F11" s="56"/>
    </row>
    <row r="12" spans="1:6" ht="25.5" customHeight="1">
      <c r="A12" s="32">
        <f t="shared" si="1"/>
        <v>7</v>
      </c>
      <c r="B12" s="52" t="s">
        <v>50</v>
      </c>
      <c r="C12" s="38">
        <v>126</v>
      </c>
      <c r="D12" s="69">
        <f t="shared" si="0"/>
        <v>38781.23</v>
      </c>
      <c r="E12" s="62"/>
      <c r="F12" s="56"/>
    </row>
    <row r="13" spans="1:6" ht="12.75">
      <c r="A13" s="32">
        <f t="shared" si="1"/>
        <v>8</v>
      </c>
      <c r="B13" s="50" t="s">
        <v>33</v>
      </c>
      <c r="C13" s="38">
        <v>161</v>
      </c>
      <c r="D13" s="69">
        <f t="shared" si="0"/>
        <v>49553.79</v>
      </c>
      <c r="E13" s="62"/>
      <c r="F13" s="56"/>
    </row>
    <row r="14" spans="1:6" ht="22.5">
      <c r="A14" s="32">
        <f t="shared" si="1"/>
        <v>9</v>
      </c>
      <c r="B14" s="50" t="s">
        <v>49</v>
      </c>
      <c r="C14" s="38">
        <v>71</v>
      </c>
      <c r="D14" s="69">
        <f t="shared" si="0"/>
        <v>21852.91</v>
      </c>
      <c r="E14" s="62"/>
      <c r="F14" s="56"/>
    </row>
    <row r="15" spans="1:6" ht="12.75">
      <c r="A15" s="32">
        <f t="shared" si="1"/>
        <v>10</v>
      </c>
      <c r="B15" s="50" t="s">
        <v>34</v>
      </c>
      <c r="C15" s="38">
        <v>135</v>
      </c>
      <c r="D15" s="69">
        <f t="shared" si="0"/>
        <v>41551.31</v>
      </c>
      <c r="E15" s="62"/>
      <c r="F15" s="56"/>
    </row>
    <row r="16" spans="1:6" ht="12.75">
      <c r="A16" s="32">
        <f t="shared" si="1"/>
        <v>11</v>
      </c>
      <c r="B16" s="50" t="s">
        <v>35</v>
      </c>
      <c r="C16" s="38">
        <v>133</v>
      </c>
      <c r="D16" s="69">
        <f t="shared" si="0"/>
        <v>40935.74</v>
      </c>
      <c r="E16" s="62"/>
      <c r="F16" s="56"/>
    </row>
    <row r="17" spans="1:6" ht="12.75">
      <c r="A17" s="32">
        <f t="shared" si="1"/>
        <v>12</v>
      </c>
      <c r="B17" s="50" t="s">
        <v>21</v>
      </c>
      <c r="C17" s="38">
        <v>158</v>
      </c>
      <c r="D17" s="69">
        <f t="shared" si="0"/>
        <v>48630.43</v>
      </c>
      <c r="E17" s="62"/>
      <c r="F17" s="56"/>
    </row>
    <row r="18" spans="1:6" ht="12.75">
      <c r="A18" s="32">
        <f t="shared" si="1"/>
        <v>13</v>
      </c>
      <c r="B18" s="50" t="s">
        <v>12</v>
      </c>
      <c r="C18" s="38">
        <v>159</v>
      </c>
      <c r="D18" s="69">
        <f t="shared" si="0"/>
        <v>48938.21</v>
      </c>
      <c r="E18" s="62"/>
      <c r="F18" s="56"/>
    </row>
    <row r="19" spans="1:6" s="14" customFormat="1" ht="12.75">
      <c r="A19" s="32">
        <f t="shared" si="1"/>
        <v>14</v>
      </c>
      <c r="B19" s="50" t="s">
        <v>13</v>
      </c>
      <c r="C19" s="38">
        <v>120</v>
      </c>
      <c r="D19" s="69">
        <f t="shared" si="0"/>
        <v>36934.5</v>
      </c>
      <c r="E19" s="62"/>
      <c r="F19" s="56"/>
    </row>
    <row r="20" spans="1:6" ht="12.75">
      <c r="A20" s="32">
        <f t="shared" si="1"/>
        <v>15</v>
      </c>
      <c r="B20" s="50" t="s">
        <v>45</v>
      </c>
      <c r="C20" s="38">
        <v>72</v>
      </c>
      <c r="D20" s="69">
        <f t="shared" si="0"/>
        <v>22160.7</v>
      </c>
      <c r="E20" s="62"/>
      <c r="F20" s="56"/>
    </row>
    <row r="21" spans="1:6" ht="12.75">
      <c r="A21" s="32">
        <f t="shared" si="1"/>
        <v>16</v>
      </c>
      <c r="B21" s="50" t="s">
        <v>36</v>
      </c>
      <c r="C21" s="38">
        <v>138</v>
      </c>
      <c r="D21" s="69">
        <f t="shared" si="0"/>
        <v>42474.68</v>
      </c>
      <c r="E21" s="62"/>
      <c r="F21" s="56"/>
    </row>
    <row r="22" spans="1:6" ht="12.75">
      <c r="A22" s="32">
        <f t="shared" si="1"/>
        <v>17</v>
      </c>
      <c r="B22" s="50" t="s">
        <v>14</v>
      </c>
      <c r="C22" s="38">
        <v>151</v>
      </c>
      <c r="D22" s="69">
        <f t="shared" si="0"/>
        <v>46475.91</v>
      </c>
      <c r="E22" s="62"/>
      <c r="F22" s="56"/>
    </row>
    <row r="23" spans="1:6" ht="12.75">
      <c r="A23" s="32">
        <f t="shared" si="1"/>
        <v>18</v>
      </c>
      <c r="B23" s="50" t="s">
        <v>54</v>
      </c>
      <c r="C23" s="38">
        <v>135</v>
      </c>
      <c r="D23" s="69">
        <f t="shared" si="0"/>
        <v>41551.31</v>
      </c>
      <c r="E23" s="62"/>
      <c r="F23" s="56"/>
    </row>
    <row r="24" spans="1:6" ht="12.75">
      <c r="A24" s="32">
        <f t="shared" si="1"/>
        <v>19</v>
      </c>
      <c r="B24" s="50" t="s">
        <v>46</v>
      </c>
      <c r="C24" s="38">
        <v>133</v>
      </c>
      <c r="D24" s="69">
        <f t="shared" si="0"/>
        <v>40935.74</v>
      </c>
      <c r="E24" s="62"/>
      <c r="F24" s="56"/>
    </row>
    <row r="25" spans="1:6" ht="12.75">
      <c r="A25" s="32">
        <f t="shared" si="1"/>
        <v>20</v>
      </c>
      <c r="B25" s="50" t="s">
        <v>17</v>
      </c>
      <c r="C25" s="38">
        <v>150</v>
      </c>
      <c r="D25" s="69">
        <f t="shared" si="0"/>
        <v>46168.13</v>
      </c>
      <c r="E25" s="62"/>
      <c r="F25" s="56"/>
    </row>
    <row r="26" spans="1:6" ht="12.75">
      <c r="A26" s="32">
        <f t="shared" si="1"/>
        <v>21</v>
      </c>
      <c r="B26" s="51" t="s">
        <v>60</v>
      </c>
      <c r="C26" s="38">
        <v>0</v>
      </c>
      <c r="D26" s="69">
        <f t="shared" si="0"/>
        <v>0</v>
      </c>
      <c r="E26" s="62"/>
      <c r="F26" s="56"/>
    </row>
    <row r="27" spans="1:6" ht="26.25">
      <c r="A27" s="32">
        <f t="shared" si="1"/>
        <v>22</v>
      </c>
      <c r="B27" s="50" t="s">
        <v>27</v>
      </c>
      <c r="C27" s="38">
        <v>84</v>
      </c>
      <c r="D27" s="69">
        <f t="shared" si="0"/>
        <v>25854.15</v>
      </c>
      <c r="E27" s="63" t="s">
        <v>52</v>
      </c>
      <c r="F27" s="57"/>
    </row>
    <row r="28" spans="1:6" ht="12.75">
      <c r="A28" s="32">
        <f t="shared" si="1"/>
        <v>23</v>
      </c>
      <c r="B28" s="50" t="s">
        <v>37</v>
      </c>
      <c r="C28" s="38">
        <v>92</v>
      </c>
      <c r="D28" s="69">
        <f t="shared" si="0"/>
        <v>28316.45</v>
      </c>
      <c r="E28" s="62"/>
      <c r="F28" s="56"/>
    </row>
    <row r="29" spans="1:6" ht="12.75">
      <c r="A29" s="32">
        <f t="shared" si="1"/>
        <v>24</v>
      </c>
      <c r="B29" s="50" t="s">
        <v>38</v>
      </c>
      <c r="C29" s="38">
        <v>71</v>
      </c>
      <c r="D29" s="69">
        <f t="shared" si="0"/>
        <v>21852.91</v>
      </c>
      <c r="E29" s="62"/>
      <c r="F29" s="56"/>
    </row>
    <row r="30" spans="1:6" ht="12.75">
      <c r="A30" s="32">
        <f t="shared" si="1"/>
        <v>25</v>
      </c>
      <c r="B30" s="51" t="s">
        <v>55</v>
      </c>
      <c r="C30" s="38">
        <v>91</v>
      </c>
      <c r="D30" s="69">
        <f t="shared" si="0"/>
        <v>28008.66</v>
      </c>
      <c r="E30" s="62"/>
      <c r="F30" s="56"/>
    </row>
    <row r="31" spans="1:6" ht="22.5">
      <c r="A31" s="32">
        <f t="shared" si="1"/>
        <v>26</v>
      </c>
      <c r="B31" s="50" t="s">
        <v>39</v>
      </c>
      <c r="C31" s="38">
        <v>119</v>
      </c>
      <c r="D31" s="69">
        <f t="shared" si="0"/>
        <v>36626.71</v>
      </c>
      <c r="E31" s="62"/>
      <c r="F31" s="56"/>
    </row>
    <row r="32" spans="1:6" ht="22.5">
      <c r="A32" s="32">
        <f t="shared" si="1"/>
        <v>27</v>
      </c>
      <c r="B32" s="50" t="s">
        <v>40</v>
      </c>
      <c r="C32" s="38">
        <v>159</v>
      </c>
      <c r="D32" s="69">
        <f t="shared" si="0"/>
        <v>48938.21</v>
      </c>
      <c r="E32" s="62"/>
      <c r="F32" s="56"/>
    </row>
    <row r="33" spans="1:6" ht="23.25" customHeight="1">
      <c r="A33" s="32">
        <f t="shared" si="1"/>
        <v>28</v>
      </c>
      <c r="B33" s="50" t="s">
        <v>41</v>
      </c>
      <c r="C33" s="38">
        <v>71</v>
      </c>
      <c r="D33" s="69">
        <f t="shared" si="0"/>
        <v>21852.91</v>
      </c>
      <c r="E33" s="62"/>
      <c r="F33" s="58"/>
    </row>
    <row r="34" spans="1:6" ht="12.75">
      <c r="A34" s="32">
        <f t="shared" si="1"/>
        <v>29</v>
      </c>
      <c r="B34" s="50" t="s">
        <v>18</v>
      </c>
      <c r="C34" s="38">
        <v>132</v>
      </c>
      <c r="D34" s="69">
        <f t="shared" si="0"/>
        <v>40627.95</v>
      </c>
      <c r="E34" s="62"/>
      <c r="F34" s="56"/>
    </row>
    <row r="35" spans="1:6" ht="12.75">
      <c r="A35" s="32">
        <f t="shared" si="1"/>
        <v>30</v>
      </c>
      <c r="B35" s="50" t="s">
        <v>15</v>
      </c>
      <c r="C35" s="38">
        <v>156</v>
      </c>
      <c r="D35" s="69">
        <f t="shared" si="0"/>
        <v>48014.85</v>
      </c>
      <c r="E35" s="62"/>
      <c r="F35" s="56"/>
    </row>
    <row r="36" spans="1:6" ht="12.75">
      <c r="A36" s="32">
        <f t="shared" si="1"/>
        <v>31</v>
      </c>
      <c r="B36" s="50" t="s">
        <v>42</v>
      </c>
      <c r="C36" s="38">
        <v>142</v>
      </c>
      <c r="D36" s="69">
        <f t="shared" si="0"/>
        <v>43705.83</v>
      </c>
      <c r="E36" s="62"/>
      <c r="F36" s="56"/>
    </row>
    <row r="37" spans="1:6" ht="12.75">
      <c r="A37" s="32">
        <f t="shared" si="1"/>
        <v>32</v>
      </c>
      <c r="B37" s="51" t="s">
        <v>43</v>
      </c>
      <c r="C37" s="38">
        <v>156</v>
      </c>
      <c r="D37" s="69">
        <f t="shared" si="0"/>
        <v>48014.85</v>
      </c>
      <c r="E37" s="62"/>
      <c r="F37" s="56"/>
    </row>
    <row r="38" spans="1:6" ht="12.75">
      <c r="A38" s="32">
        <f t="shared" si="1"/>
        <v>33</v>
      </c>
      <c r="B38" s="51" t="s">
        <v>16</v>
      </c>
      <c r="C38" s="38">
        <v>151</v>
      </c>
      <c r="D38" s="69">
        <f t="shared" si="0"/>
        <v>46475.91</v>
      </c>
      <c r="E38" s="62"/>
      <c r="F38" s="56"/>
    </row>
    <row r="39" spans="1:6" s="1" customFormat="1" ht="13.5" thickBot="1">
      <c r="A39" s="6"/>
      <c r="B39" s="10" t="s">
        <v>3</v>
      </c>
      <c r="C39" s="37">
        <f>SUM(C6:C38)</f>
        <v>4167</v>
      </c>
      <c r="D39" s="70">
        <f>SUM(D6:D38)</f>
        <v>1282550.53</v>
      </c>
      <c r="E39" s="64"/>
      <c r="F39" s="44"/>
    </row>
    <row r="40" spans="1:6" ht="13.5" thickBot="1">
      <c r="A40" s="16"/>
      <c r="B40" s="11" t="s">
        <v>24</v>
      </c>
      <c r="C40" s="39">
        <f>ROUND(evaluare!C41*0.5*0.5,2)</f>
        <v>1282550.53</v>
      </c>
      <c r="D40" s="65"/>
      <c r="E40" s="39"/>
      <c r="F40" s="45"/>
    </row>
    <row r="41" spans="2:6" ht="12.75">
      <c r="B41" s="35"/>
      <c r="C41" s="7"/>
      <c r="D41" s="35"/>
      <c r="E41" s="35"/>
      <c r="F41" s="35"/>
    </row>
    <row r="42" spans="2:6" ht="12.75">
      <c r="B42" s="12" t="s">
        <v>4</v>
      </c>
      <c r="C42" s="3">
        <f>ROUND(C40/C39,2)</f>
        <v>307.79</v>
      </c>
      <c r="D42" s="17"/>
      <c r="E42" s="17"/>
      <c r="F42" s="17"/>
    </row>
  </sheetData>
  <sheetProtection/>
  <mergeCells count="4">
    <mergeCell ref="F4:F5"/>
    <mergeCell ref="E4:E5"/>
    <mergeCell ref="B3:C3"/>
    <mergeCell ref="A1:F1"/>
  </mergeCells>
  <printOptions horizontalCentered="1" verticalCentered="1"/>
  <pageMargins left="0.35433070866141736" right="0.15748031496062992" top="0.24" bottom="0.25" header="0.11811023622047245" footer="0.17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tabSelected="1" zoomScalePageLayoutView="0" workbookViewId="0" topLeftCell="A1">
      <selection activeCell="S11" sqref="S11"/>
    </sheetView>
  </sheetViews>
  <sheetFormatPr defaultColWidth="9.140625" defaultRowHeight="12.75"/>
  <cols>
    <col min="1" max="1" width="3.57421875" style="13" customWidth="1"/>
    <col min="2" max="2" width="34.7109375" style="13" customWidth="1"/>
    <col min="3" max="3" width="16.28125" style="4" customWidth="1"/>
    <col min="4" max="4" width="16.7109375" style="13" customWidth="1"/>
    <col min="5" max="5" width="11.57421875" style="13" customWidth="1"/>
    <col min="6" max="6" width="12.00390625" style="13" hidden="1" customWidth="1"/>
    <col min="7" max="7" width="11.00390625" style="13" hidden="1" customWidth="1" collapsed="1"/>
    <col min="8" max="8" width="0" style="13" hidden="1" customWidth="1"/>
    <col min="9" max="9" width="13.28125" style="123" customWidth="1"/>
    <col min="10" max="10" width="12.28125" style="13" customWidth="1"/>
    <col min="11" max="11" width="11.140625" style="13" customWidth="1"/>
    <col min="12" max="16384" width="9.140625" style="13" customWidth="1"/>
  </cols>
  <sheetData>
    <row r="1" spans="1:11" s="76" customFormat="1" ht="33" customHeight="1">
      <c r="A1" s="157" t="s">
        <v>65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3" spans="2:9" s="19" customFormat="1" ht="15">
      <c r="B3" s="148">
        <v>44448</v>
      </c>
      <c r="C3" s="149"/>
      <c r="E3" s="79"/>
      <c r="F3" s="79"/>
      <c r="I3" s="122"/>
    </row>
    <row r="4" spans="1:11" s="1" customFormat="1" ht="39">
      <c r="A4" s="124" t="s">
        <v>59</v>
      </c>
      <c r="B4" s="125" t="s">
        <v>1</v>
      </c>
      <c r="C4" s="126" t="s">
        <v>68</v>
      </c>
      <c r="D4" s="127" t="s">
        <v>28</v>
      </c>
      <c r="E4" s="158" t="s">
        <v>51</v>
      </c>
      <c r="F4" s="128" t="s">
        <v>58</v>
      </c>
      <c r="G4" s="128" t="s">
        <v>64</v>
      </c>
      <c r="H4" s="10"/>
      <c r="I4" s="129" t="s">
        <v>63</v>
      </c>
      <c r="J4" s="86" t="s">
        <v>62</v>
      </c>
      <c r="K4" s="86" t="s">
        <v>66</v>
      </c>
    </row>
    <row r="5" spans="1:11" s="2" customFormat="1" ht="26.25">
      <c r="A5" s="130">
        <v>0</v>
      </c>
      <c r="B5" s="131">
        <v>1</v>
      </c>
      <c r="C5" s="132">
        <v>2</v>
      </c>
      <c r="D5" s="130" t="s">
        <v>30</v>
      </c>
      <c r="E5" s="158"/>
      <c r="F5" s="131"/>
      <c r="G5" s="133"/>
      <c r="H5" s="133"/>
      <c r="I5" s="132"/>
      <c r="J5" s="133"/>
      <c r="K5" s="133"/>
    </row>
    <row r="6" spans="1:11" ht="12.75">
      <c r="A6" s="134">
        <v>1</v>
      </c>
      <c r="B6" s="50" t="s">
        <v>9</v>
      </c>
      <c r="C6" s="142">
        <v>778</v>
      </c>
      <c r="D6" s="33">
        <f aca="true" t="shared" si="0" ref="D6:D11">ROUND(C6/C$39*C$40,2)</f>
        <v>39084.38</v>
      </c>
      <c r="E6" s="135"/>
      <c r="F6" s="136">
        <f aca="true" t="shared" si="1" ref="F6:F38">C6-G6</f>
        <v>-117</v>
      </c>
      <c r="G6" s="33">
        <v>895</v>
      </c>
      <c r="H6" s="137"/>
      <c r="I6" s="132">
        <v>589</v>
      </c>
      <c r="J6" s="33">
        <v>31419.63</v>
      </c>
      <c r="K6" s="138">
        <f>D6-J6</f>
        <v>7664.749999999996</v>
      </c>
    </row>
    <row r="7" spans="1:11" ht="30" customHeight="1">
      <c r="A7" s="134">
        <f>A6+1</f>
        <v>2</v>
      </c>
      <c r="B7" s="50" t="s">
        <v>53</v>
      </c>
      <c r="C7" s="142">
        <v>2497.5</v>
      </c>
      <c r="D7" s="33">
        <f t="shared" si="0"/>
        <v>125466.9</v>
      </c>
      <c r="E7" s="139"/>
      <c r="F7" s="136">
        <f t="shared" si="1"/>
        <v>273.5</v>
      </c>
      <c r="G7" s="33">
        <v>2224</v>
      </c>
      <c r="H7" s="137"/>
      <c r="I7" s="132">
        <v>2566</v>
      </c>
      <c r="J7" s="33">
        <v>136880.78</v>
      </c>
      <c r="K7" s="138">
        <f aca="true" t="shared" si="2" ref="K7:K38">D7-J7</f>
        <v>-11413.880000000005</v>
      </c>
    </row>
    <row r="8" spans="1:11" ht="12.75">
      <c r="A8" s="134">
        <f aca="true" t="shared" si="3" ref="A8:A38">A7+1</f>
        <v>3</v>
      </c>
      <c r="B8" s="50" t="s">
        <v>32</v>
      </c>
      <c r="C8" s="142">
        <v>416</v>
      </c>
      <c r="D8" s="33">
        <f t="shared" si="0"/>
        <v>20898.59</v>
      </c>
      <c r="E8" s="135"/>
      <c r="F8" s="136">
        <f t="shared" si="1"/>
        <v>20</v>
      </c>
      <c r="G8" s="33">
        <v>396</v>
      </c>
      <c r="H8" s="137"/>
      <c r="I8" s="132">
        <v>424</v>
      </c>
      <c r="J8" s="33">
        <v>22617.87</v>
      </c>
      <c r="K8" s="138">
        <f t="shared" si="2"/>
        <v>-1719.2799999999988</v>
      </c>
    </row>
    <row r="9" spans="1:11" ht="12.75">
      <c r="A9" s="134">
        <f t="shared" si="3"/>
        <v>4</v>
      </c>
      <c r="B9" s="50" t="s">
        <v>10</v>
      </c>
      <c r="C9" s="142">
        <v>988.5</v>
      </c>
      <c r="D9" s="33">
        <f t="shared" si="0"/>
        <v>49659.27</v>
      </c>
      <c r="E9" s="135"/>
      <c r="F9" s="136">
        <f>C9-G9</f>
        <v>120.5</v>
      </c>
      <c r="G9" s="33">
        <v>868</v>
      </c>
      <c r="H9" s="137"/>
      <c r="I9" s="132">
        <v>1047</v>
      </c>
      <c r="J9" s="33">
        <v>55851.2</v>
      </c>
      <c r="K9" s="138">
        <f>D9-J9</f>
        <v>-6191.93</v>
      </c>
    </row>
    <row r="10" spans="1:11" ht="12.75">
      <c r="A10" s="134">
        <f t="shared" si="3"/>
        <v>5</v>
      </c>
      <c r="B10" s="50" t="s">
        <v>11</v>
      </c>
      <c r="C10" s="142">
        <v>503.5</v>
      </c>
      <c r="D10" s="33">
        <f t="shared" si="0"/>
        <v>25294.33</v>
      </c>
      <c r="E10" s="135"/>
      <c r="F10" s="136">
        <f t="shared" si="1"/>
        <v>13.5</v>
      </c>
      <c r="G10" s="33">
        <v>490</v>
      </c>
      <c r="H10" s="137"/>
      <c r="I10" s="132">
        <v>490</v>
      </c>
      <c r="J10" s="33">
        <v>26138.57</v>
      </c>
      <c r="K10" s="138">
        <f t="shared" si="2"/>
        <v>-844.239999999998</v>
      </c>
    </row>
    <row r="11" spans="1:11" ht="12.75">
      <c r="A11" s="134">
        <f t="shared" si="3"/>
        <v>6</v>
      </c>
      <c r="B11" s="85" t="s">
        <v>56</v>
      </c>
      <c r="C11" s="142">
        <v>408</v>
      </c>
      <c r="D11" s="33">
        <f t="shared" si="0"/>
        <v>20496.69</v>
      </c>
      <c r="E11" s="135"/>
      <c r="F11" s="136"/>
      <c r="G11" s="33">
        <v>248</v>
      </c>
      <c r="H11" s="137"/>
      <c r="I11" s="132">
        <v>248</v>
      </c>
      <c r="J11" s="33">
        <v>13229.32</v>
      </c>
      <c r="K11" s="138">
        <f t="shared" si="2"/>
        <v>7267.369999999999</v>
      </c>
    </row>
    <row r="12" spans="1:11" ht="22.5">
      <c r="A12" s="134">
        <f t="shared" si="3"/>
        <v>7</v>
      </c>
      <c r="B12" s="52" t="s">
        <v>50</v>
      </c>
      <c r="C12" s="142">
        <v>647.5</v>
      </c>
      <c r="D12" s="33">
        <f>ROUND(C12/C$39*C$40,2)+0.02</f>
        <v>32528.48</v>
      </c>
      <c r="E12" s="135"/>
      <c r="F12" s="136">
        <f>C12-G12</f>
        <v>331.5</v>
      </c>
      <c r="G12" s="33">
        <v>316</v>
      </c>
      <c r="H12" s="137"/>
      <c r="I12" s="132">
        <v>648</v>
      </c>
      <c r="J12" s="33">
        <v>34566.95</v>
      </c>
      <c r="K12" s="138">
        <f t="shared" si="2"/>
        <v>-2038.4699999999975</v>
      </c>
    </row>
    <row r="13" spans="1:11" ht="12.75">
      <c r="A13" s="134">
        <f t="shared" si="3"/>
        <v>8</v>
      </c>
      <c r="B13" s="50" t="s">
        <v>33</v>
      </c>
      <c r="C13" s="142">
        <v>1312</v>
      </c>
      <c r="D13" s="33">
        <f aca="true" t="shared" si="4" ref="D13:D37">ROUND(C13/C$39*C$40,2)</f>
        <v>65910.94</v>
      </c>
      <c r="E13" s="135"/>
      <c r="F13" s="136">
        <f t="shared" si="1"/>
        <v>12</v>
      </c>
      <c r="G13" s="33">
        <v>1300</v>
      </c>
      <c r="H13" s="137"/>
      <c r="I13" s="132">
        <v>1312</v>
      </c>
      <c r="J13" s="33">
        <v>69987.37</v>
      </c>
      <c r="K13" s="138">
        <f t="shared" si="2"/>
        <v>-4076.429999999993</v>
      </c>
    </row>
    <row r="14" spans="1:11" ht="24" customHeight="1">
      <c r="A14" s="134">
        <f t="shared" si="3"/>
        <v>9</v>
      </c>
      <c r="B14" s="50" t="s">
        <v>49</v>
      </c>
      <c r="C14" s="142">
        <v>448.5</v>
      </c>
      <c r="D14" s="33">
        <f t="shared" si="4"/>
        <v>22531.29</v>
      </c>
      <c r="E14" s="135"/>
      <c r="F14" s="136">
        <f t="shared" si="1"/>
        <v>5.5</v>
      </c>
      <c r="G14" s="33">
        <v>443</v>
      </c>
      <c r="H14" s="137"/>
      <c r="I14" s="132">
        <v>475</v>
      </c>
      <c r="J14" s="33">
        <v>25338.41</v>
      </c>
      <c r="K14" s="138">
        <f t="shared" si="2"/>
        <v>-2807.119999999999</v>
      </c>
    </row>
    <row r="15" spans="1:11" ht="12.75">
      <c r="A15" s="134">
        <f t="shared" si="3"/>
        <v>10</v>
      </c>
      <c r="B15" s="50" t="s">
        <v>34</v>
      </c>
      <c r="C15" s="142">
        <v>540</v>
      </c>
      <c r="D15" s="33">
        <f t="shared" si="4"/>
        <v>27127.98</v>
      </c>
      <c r="E15" s="135"/>
      <c r="F15" s="136">
        <f t="shared" si="1"/>
        <v>-36</v>
      </c>
      <c r="G15" s="33">
        <v>576</v>
      </c>
      <c r="H15" s="137"/>
      <c r="I15" s="132">
        <v>552</v>
      </c>
      <c r="J15" s="33">
        <v>29445.9</v>
      </c>
      <c r="K15" s="138">
        <f t="shared" si="2"/>
        <v>-2317.920000000002</v>
      </c>
    </row>
    <row r="16" spans="1:11" ht="28.5" customHeight="1">
      <c r="A16" s="134">
        <f t="shared" si="3"/>
        <v>11</v>
      </c>
      <c r="B16" s="50" t="s">
        <v>35</v>
      </c>
      <c r="C16" s="142">
        <v>698</v>
      </c>
      <c r="D16" s="33">
        <f t="shared" si="4"/>
        <v>35065.42</v>
      </c>
      <c r="E16" s="139"/>
      <c r="F16" s="136">
        <f t="shared" si="1"/>
        <v>0</v>
      </c>
      <c r="G16" s="33">
        <v>698</v>
      </c>
      <c r="H16" s="137"/>
      <c r="I16" s="132">
        <v>676</v>
      </c>
      <c r="J16" s="33">
        <v>36060.56</v>
      </c>
      <c r="K16" s="138">
        <f t="shared" si="2"/>
        <v>-995.1399999999994</v>
      </c>
    </row>
    <row r="17" spans="1:11" ht="12.75">
      <c r="A17" s="134">
        <f t="shared" si="3"/>
        <v>12</v>
      </c>
      <c r="B17" s="50" t="s">
        <v>21</v>
      </c>
      <c r="C17" s="142">
        <v>612</v>
      </c>
      <c r="D17" s="33">
        <f t="shared" si="4"/>
        <v>30745.04</v>
      </c>
      <c r="E17" s="139"/>
      <c r="F17" s="136">
        <f>C17-G17</f>
        <v>272</v>
      </c>
      <c r="G17" s="33">
        <v>340</v>
      </c>
      <c r="H17" s="137"/>
      <c r="I17" s="132">
        <v>608</v>
      </c>
      <c r="J17" s="33">
        <v>32433.17</v>
      </c>
      <c r="K17" s="138">
        <f t="shared" si="2"/>
        <v>-1688.1299999999974</v>
      </c>
    </row>
    <row r="18" spans="1:11" ht="12.75">
      <c r="A18" s="134">
        <f t="shared" si="3"/>
        <v>13</v>
      </c>
      <c r="B18" s="50" t="s">
        <v>12</v>
      </c>
      <c r="C18" s="142">
        <v>1296</v>
      </c>
      <c r="D18" s="33">
        <f t="shared" si="4"/>
        <v>65107.15</v>
      </c>
      <c r="E18" s="139"/>
      <c r="F18" s="136">
        <f t="shared" si="1"/>
        <v>168</v>
      </c>
      <c r="G18" s="33">
        <v>1128</v>
      </c>
      <c r="H18" s="137"/>
      <c r="I18" s="132">
        <v>1128</v>
      </c>
      <c r="J18" s="33">
        <v>60172.07</v>
      </c>
      <c r="K18" s="138">
        <f t="shared" si="2"/>
        <v>4935.080000000002</v>
      </c>
    </row>
    <row r="19" spans="1:11" s="14" customFormat="1" ht="12.75">
      <c r="A19" s="134">
        <f t="shared" si="3"/>
        <v>14</v>
      </c>
      <c r="B19" s="50" t="s">
        <v>13</v>
      </c>
      <c r="C19" s="142">
        <v>495</v>
      </c>
      <c r="D19" s="33">
        <f t="shared" si="4"/>
        <v>24867.31</v>
      </c>
      <c r="E19" s="139"/>
      <c r="F19" s="136">
        <f t="shared" si="1"/>
        <v>-201</v>
      </c>
      <c r="G19" s="121">
        <v>696</v>
      </c>
      <c r="H19" s="140"/>
      <c r="I19" s="141">
        <v>432</v>
      </c>
      <c r="J19" s="121">
        <v>23044.62</v>
      </c>
      <c r="K19" s="138">
        <f t="shared" si="2"/>
        <v>1822.6900000000023</v>
      </c>
    </row>
    <row r="20" spans="1:11" ht="12.75">
      <c r="A20" s="134">
        <f t="shared" si="3"/>
        <v>15</v>
      </c>
      <c r="B20" s="50" t="s">
        <v>45</v>
      </c>
      <c r="C20" s="142">
        <v>411</v>
      </c>
      <c r="D20" s="33">
        <f t="shared" si="4"/>
        <v>20647.41</v>
      </c>
      <c r="E20" s="135"/>
      <c r="F20" s="136">
        <f t="shared" si="1"/>
        <v>-32</v>
      </c>
      <c r="G20" s="33">
        <v>443</v>
      </c>
      <c r="H20" s="137"/>
      <c r="I20" s="132">
        <v>310</v>
      </c>
      <c r="J20" s="33">
        <v>16536.65</v>
      </c>
      <c r="K20" s="138">
        <f t="shared" si="2"/>
        <v>4110.759999999998</v>
      </c>
    </row>
    <row r="21" spans="1:11" s="14" customFormat="1" ht="12.75">
      <c r="A21" s="134">
        <f t="shared" si="3"/>
        <v>16</v>
      </c>
      <c r="B21" s="50" t="s">
        <v>36</v>
      </c>
      <c r="C21" s="142">
        <v>679</v>
      </c>
      <c r="D21" s="33">
        <f t="shared" si="4"/>
        <v>34110.92</v>
      </c>
      <c r="E21" s="135"/>
      <c r="F21" s="136">
        <f t="shared" si="1"/>
        <v>265</v>
      </c>
      <c r="G21" s="121">
        <v>414</v>
      </c>
      <c r="H21" s="140"/>
      <c r="I21" s="141">
        <v>680</v>
      </c>
      <c r="J21" s="121">
        <v>36273.94</v>
      </c>
      <c r="K21" s="138">
        <f t="shared" si="2"/>
        <v>-2163.020000000004</v>
      </c>
    </row>
    <row r="22" spans="1:11" ht="12.75">
      <c r="A22" s="134">
        <f t="shared" si="3"/>
        <v>17</v>
      </c>
      <c r="B22" s="50" t="s">
        <v>14</v>
      </c>
      <c r="C22" s="142">
        <v>580</v>
      </c>
      <c r="D22" s="33">
        <f t="shared" si="4"/>
        <v>29137.46</v>
      </c>
      <c r="E22" s="135"/>
      <c r="F22" s="136">
        <f t="shared" si="1"/>
        <v>-20</v>
      </c>
      <c r="G22" s="33">
        <v>600</v>
      </c>
      <c r="H22" s="137"/>
      <c r="I22" s="132">
        <v>0</v>
      </c>
      <c r="J22" s="33">
        <v>0</v>
      </c>
      <c r="K22" s="138">
        <f t="shared" si="2"/>
        <v>29137.46</v>
      </c>
    </row>
    <row r="23" spans="1:11" ht="12.75">
      <c r="A23" s="134">
        <f t="shared" si="3"/>
        <v>18</v>
      </c>
      <c r="B23" s="50" t="s">
        <v>54</v>
      </c>
      <c r="C23" s="142">
        <v>912</v>
      </c>
      <c r="D23" s="33">
        <f t="shared" si="4"/>
        <v>45816.14</v>
      </c>
      <c r="E23" s="135"/>
      <c r="F23" s="136">
        <f t="shared" si="1"/>
        <v>199</v>
      </c>
      <c r="G23" s="33">
        <v>713</v>
      </c>
      <c r="H23" s="137"/>
      <c r="I23" s="132">
        <v>818</v>
      </c>
      <c r="J23" s="33">
        <v>43635.42</v>
      </c>
      <c r="K23" s="138">
        <f t="shared" si="2"/>
        <v>2180.720000000001</v>
      </c>
    </row>
    <row r="24" spans="1:11" ht="12.75">
      <c r="A24" s="134">
        <f t="shared" si="3"/>
        <v>19</v>
      </c>
      <c r="B24" s="50" t="s">
        <v>46</v>
      </c>
      <c r="C24" s="142">
        <v>546.5</v>
      </c>
      <c r="D24" s="33">
        <f t="shared" si="4"/>
        <v>27454.52</v>
      </c>
      <c r="E24" s="135"/>
      <c r="F24" s="136">
        <f>C24-G24</f>
        <v>-284.5</v>
      </c>
      <c r="G24" s="33">
        <v>831</v>
      </c>
      <c r="H24" s="137"/>
      <c r="I24" s="132">
        <v>378</v>
      </c>
      <c r="J24" s="33">
        <v>20164.04</v>
      </c>
      <c r="K24" s="138">
        <f>D24-J24</f>
        <v>7290.48</v>
      </c>
    </row>
    <row r="25" spans="1:11" ht="12.75">
      <c r="A25" s="134">
        <f t="shared" si="3"/>
        <v>20</v>
      </c>
      <c r="B25" s="50" t="s">
        <v>17</v>
      </c>
      <c r="C25" s="142">
        <v>1004</v>
      </c>
      <c r="D25" s="33">
        <f t="shared" si="4"/>
        <v>50437.94</v>
      </c>
      <c r="E25" s="135"/>
      <c r="F25" s="136">
        <f>C25-G25</f>
        <v>-24</v>
      </c>
      <c r="G25" s="33">
        <v>1028</v>
      </c>
      <c r="H25" s="137"/>
      <c r="I25" s="132">
        <v>1105</v>
      </c>
      <c r="J25" s="33">
        <v>58945.15</v>
      </c>
      <c r="K25" s="138">
        <f>D25-J25</f>
        <v>-8507.21</v>
      </c>
    </row>
    <row r="26" spans="1:11" ht="12.75">
      <c r="A26" s="134">
        <f t="shared" si="3"/>
        <v>21</v>
      </c>
      <c r="B26" s="50" t="s">
        <v>60</v>
      </c>
      <c r="C26" s="142">
        <v>648</v>
      </c>
      <c r="D26" s="33">
        <f t="shared" si="4"/>
        <v>32553.57</v>
      </c>
      <c r="E26" s="135"/>
      <c r="F26" s="136"/>
      <c r="G26" s="33"/>
      <c r="H26" s="137"/>
      <c r="I26" s="132">
        <v>667</v>
      </c>
      <c r="J26" s="33">
        <v>35580.47</v>
      </c>
      <c r="K26" s="138">
        <f>D26-J26</f>
        <v>-3026.9000000000015</v>
      </c>
    </row>
    <row r="27" spans="1:11" ht="12.75">
      <c r="A27" s="134">
        <f t="shared" si="3"/>
        <v>22</v>
      </c>
      <c r="B27" s="50" t="s">
        <v>27</v>
      </c>
      <c r="C27" s="142">
        <v>720</v>
      </c>
      <c r="D27" s="33">
        <f t="shared" si="4"/>
        <v>36170.64</v>
      </c>
      <c r="E27" s="135"/>
      <c r="F27" s="136">
        <f t="shared" si="1"/>
        <v>0</v>
      </c>
      <c r="G27" s="33">
        <v>720</v>
      </c>
      <c r="H27" s="137"/>
      <c r="I27" s="132">
        <v>798</v>
      </c>
      <c r="J27" s="33">
        <v>42568.54</v>
      </c>
      <c r="K27" s="138">
        <f t="shared" si="2"/>
        <v>-6397.9000000000015</v>
      </c>
    </row>
    <row r="28" spans="1:11" ht="12.75">
      <c r="A28" s="134">
        <f t="shared" si="3"/>
        <v>23</v>
      </c>
      <c r="B28" s="50" t="s">
        <v>37</v>
      </c>
      <c r="C28" s="142">
        <v>360</v>
      </c>
      <c r="D28" s="33">
        <f t="shared" si="4"/>
        <v>18085.32</v>
      </c>
      <c r="E28" s="135"/>
      <c r="F28" s="136">
        <f t="shared" si="1"/>
        <v>0</v>
      </c>
      <c r="G28" s="33">
        <v>360</v>
      </c>
      <c r="H28" s="137"/>
      <c r="I28" s="132">
        <v>0</v>
      </c>
      <c r="J28" s="33">
        <v>0</v>
      </c>
      <c r="K28" s="138">
        <f t="shared" si="2"/>
        <v>18085.32</v>
      </c>
    </row>
    <row r="29" spans="1:11" ht="12.75">
      <c r="A29" s="134">
        <f t="shared" si="3"/>
        <v>24</v>
      </c>
      <c r="B29" s="50" t="s">
        <v>38</v>
      </c>
      <c r="C29" s="142">
        <v>370</v>
      </c>
      <c r="D29" s="33">
        <f t="shared" si="4"/>
        <v>18587.69</v>
      </c>
      <c r="E29" s="135"/>
      <c r="F29" s="136">
        <f t="shared" si="1"/>
        <v>50</v>
      </c>
      <c r="G29" s="33">
        <v>320</v>
      </c>
      <c r="H29" s="137"/>
      <c r="I29" s="132">
        <v>348</v>
      </c>
      <c r="J29" s="33">
        <v>18563.72</v>
      </c>
      <c r="K29" s="138">
        <f t="shared" si="2"/>
        <v>23.969999999997526</v>
      </c>
    </row>
    <row r="30" spans="1:11" ht="12.75">
      <c r="A30" s="134">
        <f t="shared" si="3"/>
        <v>25</v>
      </c>
      <c r="B30" s="51" t="s">
        <v>55</v>
      </c>
      <c r="C30" s="142">
        <v>352</v>
      </c>
      <c r="D30" s="33">
        <f t="shared" si="4"/>
        <v>17683.42</v>
      </c>
      <c r="E30" s="135"/>
      <c r="F30" s="136"/>
      <c r="G30" s="33">
        <v>232</v>
      </c>
      <c r="H30" s="137"/>
      <c r="I30" s="132">
        <v>204</v>
      </c>
      <c r="J30" s="33">
        <v>10882.18</v>
      </c>
      <c r="K30" s="138">
        <f t="shared" si="2"/>
        <v>6801.239999999998</v>
      </c>
    </row>
    <row r="31" spans="1:11" ht="22.5">
      <c r="A31" s="134">
        <f t="shared" si="3"/>
        <v>26</v>
      </c>
      <c r="B31" s="50" t="s">
        <v>39</v>
      </c>
      <c r="C31" s="142">
        <v>368</v>
      </c>
      <c r="D31" s="33">
        <f t="shared" si="4"/>
        <v>18487.21</v>
      </c>
      <c r="E31" s="135"/>
      <c r="F31" s="136">
        <f t="shared" si="1"/>
        <v>32</v>
      </c>
      <c r="G31" s="33">
        <v>336</v>
      </c>
      <c r="H31" s="137"/>
      <c r="I31" s="132">
        <v>381</v>
      </c>
      <c r="J31" s="33">
        <v>20324.08</v>
      </c>
      <c r="K31" s="138">
        <f t="shared" si="2"/>
        <v>-1836.8700000000026</v>
      </c>
    </row>
    <row r="32" spans="1:11" ht="22.5">
      <c r="A32" s="134">
        <f t="shared" si="3"/>
        <v>27</v>
      </c>
      <c r="B32" s="50" t="s">
        <v>40</v>
      </c>
      <c r="C32" s="142">
        <v>1046</v>
      </c>
      <c r="D32" s="33">
        <f t="shared" si="4"/>
        <v>52547.9</v>
      </c>
      <c r="E32" s="135"/>
      <c r="F32" s="136">
        <f t="shared" si="1"/>
        <v>-2</v>
      </c>
      <c r="G32" s="33">
        <v>1048</v>
      </c>
      <c r="H32" s="137"/>
      <c r="I32" s="132">
        <v>1048</v>
      </c>
      <c r="J32" s="33">
        <v>55904.54</v>
      </c>
      <c r="K32" s="138">
        <f t="shared" si="2"/>
        <v>-3356.6399999999994</v>
      </c>
    </row>
    <row r="33" spans="1:11" ht="24" customHeight="1">
      <c r="A33" s="134">
        <f t="shared" si="3"/>
        <v>28</v>
      </c>
      <c r="B33" s="50" t="s">
        <v>41</v>
      </c>
      <c r="C33" s="142">
        <v>298</v>
      </c>
      <c r="D33" s="33">
        <f t="shared" si="4"/>
        <v>14970.63</v>
      </c>
      <c r="E33" s="135"/>
      <c r="F33" s="136">
        <f t="shared" si="1"/>
        <v>0</v>
      </c>
      <c r="G33" s="33">
        <v>298</v>
      </c>
      <c r="H33" s="137"/>
      <c r="I33" s="132">
        <v>312</v>
      </c>
      <c r="J33" s="33">
        <v>16643.34</v>
      </c>
      <c r="K33" s="138">
        <f t="shared" si="2"/>
        <v>-1672.710000000001</v>
      </c>
    </row>
    <row r="34" spans="1:11" ht="12.75">
      <c r="A34" s="134">
        <f t="shared" si="3"/>
        <v>29</v>
      </c>
      <c r="B34" s="50" t="s">
        <v>18</v>
      </c>
      <c r="C34" s="142">
        <v>745.5</v>
      </c>
      <c r="D34" s="33">
        <f t="shared" si="4"/>
        <v>37451.68</v>
      </c>
      <c r="E34" s="135"/>
      <c r="F34" s="136">
        <f t="shared" si="1"/>
        <v>145.5</v>
      </c>
      <c r="G34" s="33">
        <v>600</v>
      </c>
      <c r="H34" s="137"/>
      <c r="I34" s="132">
        <v>850</v>
      </c>
      <c r="J34" s="33">
        <v>45342.43</v>
      </c>
      <c r="K34" s="138">
        <f t="shared" si="2"/>
        <v>-7890.75</v>
      </c>
    </row>
    <row r="35" spans="1:11" ht="12.75">
      <c r="A35" s="134">
        <f t="shared" si="3"/>
        <v>30</v>
      </c>
      <c r="B35" s="50" t="s">
        <v>15</v>
      </c>
      <c r="C35" s="142">
        <v>810.5</v>
      </c>
      <c r="D35" s="33">
        <f t="shared" si="4"/>
        <v>40717.09</v>
      </c>
      <c r="E35" s="135"/>
      <c r="F35" s="136">
        <f>C35-G35</f>
        <v>-69.5</v>
      </c>
      <c r="G35" s="33">
        <v>880</v>
      </c>
      <c r="H35" s="137"/>
      <c r="I35" s="132">
        <v>841</v>
      </c>
      <c r="J35" s="33">
        <v>44862.33</v>
      </c>
      <c r="K35" s="138">
        <f>D35-J35</f>
        <v>-4145.240000000005</v>
      </c>
    </row>
    <row r="36" spans="1:11" ht="12.75">
      <c r="A36" s="134">
        <f t="shared" si="3"/>
        <v>31</v>
      </c>
      <c r="B36" s="50" t="s">
        <v>42</v>
      </c>
      <c r="C36" s="142">
        <v>1608</v>
      </c>
      <c r="D36" s="33">
        <f t="shared" si="4"/>
        <v>80781.09</v>
      </c>
      <c r="E36" s="135"/>
      <c r="F36" s="136">
        <f t="shared" si="1"/>
        <v>616</v>
      </c>
      <c r="G36" s="33">
        <v>992</v>
      </c>
      <c r="H36" s="137"/>
      <c r="I36" s="132">
        <v>1632</v>
      </c>
      <c r="J36" s="33">
        <v>87057.46</v>
      </c>
      <c r="K36" s="138">
        <f t="shared" si="2"/>
        <v>-6276.37000000001</v>
      </c>
    </row>
    <row r="37" spans="1:11" ht="12.75">
      <c r="A37" s="134">
        <f t="shared" si="3"/>
        <v>32</v>
      </c>
      <c r="B37" s="51" t="s">
        <v>43</v>
      </c>
      <c r="C37" s="142">
        <v>1256</v>
      </c>
      <c r="D37" s="33">
        <f t="shared" si="4"/>
        <v>63097.67</v>
      </c>
      <c r="E37" s="135"/>
      <c r="F37" s="136">
        <f t="shared" si="1"/>
        <v>0</v>
      </c>
      <c r="G37" s="33">
        <v>1256</v>
      </c>
      <c r="H37" s="137"/>
      <c r="I37" s="132">
        <v>1256</v>
      </c>
      <c r="J37" s="33">
        <v>67000.1</v>
      </c>
      <c r="K37" s="138">
        <f t="shared" si="2"/>
        <v>-3902.4300000000076</v>
      </c>
    </row>
    <row r="38" spans="1:11" ht="12.75">
      <c r="A38" s="134">
        <f t="shared" si="3"/>
        <v>33</v>
      </c>
      <c r="B38" s="51" t="s">
        <v>16</v>
      </c>
      <c r="C38" s="142">
        <v>1175</v>
      </c>
      <c r="D38" s="33">
        <f>ROUND(C38/C$39*C$40,2)-0.01</f>
        <v>59028.46</v>
      </c>
      <c r="E38" s="135"/>
      <c r="F38" s="136">
        <f t="shared" si="1"/>
        <v>258</v>
      </c>
      <c r="G38" s="33">
        <v>917</v>
      </c>
      <c r="H38" s="137"/>
      <c r="I38" s="132">
        <v>1220</v>
      </c>
      <c r="J38" s="33">
        <v>65079.72</v>
      </c>
      <c r="K38" s="138">
        <f t="shared" si="2"/>
        <v>-6051.260000000002</v>
      </c>
    </row>
    <row r="39" spans="1:11" ht="12.75">
      <c r="A39" s="137"/>
      <c r="B39" s="10" t="s">
        <v>3</v>
      </c>
      <c r="C39" s="143">
        <f>SUM(C6:C38)</f>
        <v>25530</v>
      </c>
      <c r="D39" s="5">
        <f>SUM(D6:D38)</f>
        <v>1282550.5299999998</v>
      </c>
      <c r="E39" s="5"/>
      <c r="F39" s="5">
        <f aca="true" t="shared" si="5" ref="F39:K39">SUM(F6:F38)</f>
        <v>1996</v>
      </c>
      <c r="G39" s="5">
        <f t="shared" si="5"/>
        <v>22606</v>
      </c>
      <c r="H39" s="5">
        <f t="shared" si="5"/>
        <v>0</v>
      </c>
      <c r="I39" s="159">
        <f t="shared" si="5"/>
        <v>24043</v>
      </c>
      <c r="J39" s="5">
        <f t="shared" si="5"/>
        <v>1282550.5300000003</v>
      </c>
      <c r="K39" s="5">
        <f t="shared" si="5"/>
        <v>-2.9103830456733704E-11</v>
      </c>
    </row>
    <row r="40" spans="1:11" ht="12.75">
      <c r="A40" s="137"/>
      <c r="B40" s="10" t="s">
        <v>24</v>
      </c>
      <c r="C40" s="5">
        <f>evaluare!C41*0.5*0.5</f>
        <v>1282550.525</v>
      </c>
      <c r="D40" s="5"/>
      <c r="E40" s="5"/>
      <c r="F40" s="5"/>
      <c r="G40" s="137"/>
      <c r="H40" s="137"/>
      <c r="I40" s="132"/>
      <c r="J40" s="137"/>
      <c r="K40" s="137"/>
    </row>
    <row r="41" spans="2:6" ht="12.75">
      <c r="B41" s="35"/>
      <c r="C41" s="3"/>
      <c r="D41" s="35"/>
      <c r="E41" s="35"/>
      <c r="F41" s="35"/>
    </row>
    <row r="42" spans="2:11" ht="12.75">
      <c r="B42" s="12" t="s">
        <v>4</v>
      </c>
      <c r="C42" s="3">
        <f>ROUND(C40/C39,2)</f>
        <v>50.24</v>
      </c>
      <c r="D42" s="17"/>
      <c r="E42" s="17"/>
      <c r="F42" s="17"/>
      <c r="K42" s="41"/>
    </row>
  </sheetData>
  <sheetProtection/>
  <mergeCells count="3">
    <mergeCell ref="E4:E5"/>
    <mergeCell ref="B3:C3"/>
    <mergeCell ref="A1:K1"/>
  </mergeCells>
  <printOptions horizontalCentered="1"/>
  <pageMargins left="0.15748031496063" right="0.15748031496063" top="0.17" bottom="0.17" header="0.17" footer="0.1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corina neamtiu</cp:lastModifiedBy>
  <cp:lastPrinted>2021-07-26T12:39:05Z</cp:lastPrinted>
  <dcterms:created xsi:type="dcterms:W3CDTF">2003-02-20T14:27:52Z</dcterms:created>
  <dcterms:modified xsi:type="dcterms:W3CDTF">2021-09-22T06:17:20Z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